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75" activeTab="0"/>
  </bookViews>
  <sheets>
    <sheet name=" " sheetId="1" r:id="rId1"/>
  </sheets>
  <definedNames>
    <definedName name="_xlnm.Print_Area" localSheetId="0">' '!$A$1:$J$101</definedName>
    <definedName name="HTML1_1" localSheetId="0" hidden="1">"[PTE12.WK4]A!$A$1:$Q$73"</definedName>
    <definedName name="HTML1_10" localSheetId="0" hidden="1">""</definedName>
    <definedName name="HTML1_11" localSheetId="0" hidden="1">1</definedName>
    <definedName name="HTML1_12" localSheetId="0" hidden="1">"N:\DOCUMENT\Anuario\html\PTE12a.htm"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"'[PTE-17A.XLS]PTE-12A'!$A$1:$R$50"</definedName>
    <definedName name="HTML2_10" hidden="1">""</definedName>
    <definedName name="HTML2_11" hidden="1">1</definedName>
    <definedName name="HTML2_12" hidden="1">"L:\ANU96HTM\pte17a.htm"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_xlnm.Print_Titles" localSheetId="0">' '!$1:$9</definedName>
  </definedNames>
  <calcPr fullCalcOnLoad="1"/>
</workbook>
</file>

<file path=xl/sharedStrings.xml><?xml version="1.0" encoding="utf-8"?>
<sst xmlns="http://schemas.openxmlformats.org/spreadsheetml/2006/main" count="89" uniqueCount="86">
  <si>
    <t>PERMISOS DE TRABAJO A EXTRANJEROS</t>
  </si>
  <si>
    <t>Permisos de trabajo concedidos, según</t>
  </si>
  <si>
    <t>ocupación, por comunidad autónoma</t>
  </si>
  <si>
    <t>y provincia del centro de trabajo (1).</t>
  </si>
  <si>
    <t>TRABAJADORES CUALIFICADOS</t>
  </si>
  <si>
    <t xml:space="preserve">OTROS TRABAJADORES       NO CUALIFICADOS </t>
  </si>
  <si>
    <t>TOTAL</t>
  </si>
  <si>
    <t xml:space="preserve">Almería 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</si>
  <si>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</si>
  <si>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</si>
  <si>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</si>
  <si>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</si>
  <si>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</si>
  <si>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</si>
  <si>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</si>
  <si>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</si>
  <si>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</si>
  <si>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</si>
  <si>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</si>
  <si>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</si>
  <si>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</si>
  <si>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</si>
  <si>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</si>
  <si>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 xml:space="preserve">Las Palmas </t>
  </si>
  <si>
    <t xml:space="preserve">S.C.Tenerife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</si>
  <si>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</si>
  <si>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</si>
  <si>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</si>
  <si>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</si>
  <si>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</si>
  <si>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</si>
  <si>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</si>
  <si>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</si>
  <si>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</si>
  <si>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</si>
  <si>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</si>
  <si>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</si>
  <si>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</si>
  <si>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</si>
  <si>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</si>
  <si>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</si>
  <si>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</si>
  <si>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</si>
  <si>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</si>
  <si>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</si>
  <si>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</si>
  <si>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</si>
  <si>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</si>
  <si>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</si>
  <si>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</si>
  <si>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</si>
  <si>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</si>
  <si>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</si>
  <si>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</si>
  <si>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Lugo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</si>
  <si>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</si>
  <si>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</si>
  <si>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</si>
  <si>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</si>
  <si>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</si>
  <si>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</si>
  <si>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</si>
  <si>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Guipúzcoa </t>
  </si>
  <si>
    <t>Vizcaya</t>
  </si>
  <si>
    <t>RIOJA (LA)</t>
  </si>
  <si>
    <t>La Rioja</t>
  </si>
  <si>
    <t>Ceuta</t>
  </si>
  <si>
    <t>Melilla</t>
  </si>
  <si>
    <t>Interprovinciales</t>
  </si>
  <si>
    <t>(1) Véase nota a este cuadro en FUENTES Y NOTAS EXPLICATIVAS.</t>
  </si>
  <si>
    <t xml:space="preserve">A Coruña </t>
  </si>
  <si>
    <t xml:space="preserve">Ourense </t>
  </si>
  <si>
    <t xml:space="preserve"> -</t>
  </si>
  <si>
    <t>PTE-19.</t>
  </si>
  <si>
    <t>-</t>
  </si>
  <si>
    <t>EMPLEADOS DOMÉSTICOS Y OTRO PERSONAL DE LIMPIEZA</t>
  </si>
  <si>
    <t>ANDALUCÍA</t>
  </si>
  <si>
    <t>ARAGÓN</t>
  </si>
  <si>
    <t>CASTILLA Y LEÓN</t>
  </si>
  <si>
    <t xml:space="preserve">Ávila </t>
  </si>
  <si>
    <t>PAÍS VASCO</t>
  </si>
  <si>
    <t xml:space="preserve">Álava </t>
  </si>
  <si>
    <t>Concl.</t>
  </si>
  <si>
    <t>PEONES DE LA  AGRICULTURA Y DE LA PESCA</t>
  </si>
  <si>
    <t>TRABAJADORES NO CLASIFICABLES</t>
  </si>
  <si>
    <t xml:space="preserve">Año 2000 </t>
  </si>
</sst>
</file>

<file path=xl/styles.xml><?xml version="1.0" encoding="utf-8"?>
<styleSheet xmlns="http://schemas.openxmlformats.org/spreadsheetml/2006/main">
  <numFmts count="1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  <numFmt numFmtId="173" formatCode=";;;"/>
    <numFmt numFmtId="174" formatCode="#,##0_);\(#,##0\)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4" fontId="6" fillId="0" borderId="0" xfId="0" applyNumberFormat="1" applyFont="1" applyAlignment="1" applyProtection="1">
      <alignment/>
      <protection locked="0"/>
    </xf>
    <xf numFmtId="174" fontId="5" fillId="0" borderId="0" xfId="0" applyNumberFormat="1" applyFont="1" applyAlignment="1" applyProtection="1">
      <alignment/>
      <protection locked="0"/>
    </xf>
    <xf numFmtId="174" fontId="5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 quotePrefix="1">
      <alignment horizontal="left"/>
    </xf>
    <xf numFmtId="0" fontId="0" fillId="2" borderId="0" xfId="0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73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174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 applyProtection="1">
      <alignment horizontal="centerContinuous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74" fontId="1" fillId="0" borderId="2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 locked="0"/>
    </xf>
    <xf numFmtId="0" fontId="0" fillId="2" borderId="0" xfId="0" applyFill="1" applyAlignment="1">
      <alignment horizontal="right"/>
    </xf>
    <xf numFmtId="0" fontId="0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H636"/>
  <sheetViews>
    <sheetView showGridLines="0" tabSelected="1" defaultGridColor="0" zoomScale="87" zoomScaleNormal="87" colorId="22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83203125" defaultRowHeight="11.25"/>
  <cols>
    <col min="1" max="1" width="30.83203125" style="7" customWidth="1"/>
    <col min="2" max="2" width="20.83203125" style="7" customWidth="1"/>
    <col min="3" max="3" width="1.66796875" style="7" customWidth="1"/>
    <col min="4" max="4" width="20.16015625" style="0" customWidth="1"/>
    <col min="5" max="5" width="1.83203125" style="0" customWidth="1"/>
    <col min="6" max="6" width="20.66015625" style="0" customWidth="1"/>
    <col min="7" max="7" width="1.83203125" style="0" customWidth="1"/>
    <col min="8" max="8" width="20.83203125" style="0" customWidth="1"/>
    <col min="9" max="9" width="1.83203125" style="0" customWidth="1"/>
    <col min="10" max="10" width="20.5" style="0" customWidth="1"/>
  </cols>
  <sheetData>
    <row r="1" spans="1:10" ht="12" customHeight="1">
      <c r="A1" s="9" t="s">
        <v>0</v>
      </c>
      <c r="B1" s="9"/>
      <c r="C1" s="9"/>
      <c r="D1" s="14"/>
      <c r="H1" s="10" t="s">
        <v>73</v>
      </c>
      <c r="I1" s="11"/>
      <c r="J1" s="41" t="s">
        <v>82</v>
      </c>
    </row>
    <row r="2" spans="1:8" ht="12" customHeight="1">
      <c r="A2" s="12"/>
      <c r="B2" s="12"/>
      <c r="C2" s="12"/>
      <c r="D2" s="13"/>
      <c r="H2" s="13" t="s">
        <v>1</v>
      </c>
    </row>
    <row r="3" spans="1:8" ht="12" customHeight="1">
      <c r="A3" s="12"/>
      <c r="B3" s="12"/>
      <c r="C3" s="12"/>
      <c r="D3" s="13"/>
      <c r="H3" s="10" t="s">
        <v>2</v>
      </c>
    </row>
    <row r="4" spans="1:8" ht="12" customHeight="1">
      <c r="A4" s="12"/>
      <c r="B4" s="12"/>
      <c r="C4" s="12"/>
      <c r="D4" s="13"/>
      <c r="H4" s="10" t="s">
        <v>3</v>
      </c>
    </row>
    <row r="5" ht="12" customHeight="1"/>
    <row r="6" ht="12" customHeight="1"/>
    <row r="7" spans="1:10" ht="12" customHeight="1" thickBot="1">
      <c r="A7" s="48"/>
      <c r="B7" s="43" t="s">
        <v>85</v>
      </c>
      <c r="C7" s="44"/>
      <c r="D7" s="44"/>
      <c r="E7" s="44"/>
      <c r="F7" s="44"/>
      <c r="G7" s="44"/>
      <c r="H7" s="44"/>
      <c r="I7" s="44"/>
      <c r="J7" s="44"/>
    </row>
    <row r="8" spans="1:25" ht="79.5" customHeight="1" thickBot="1">
      <c r="A8" s="49"/>
      <c r="B8" s="24" t="s">
        <v>4</v>
      </c>
      <c r="C8" s="42"/>
      <c r="D8" s="25" t="s">
        <v>75</v>
      </c>
      <c r="E8" s="42"/>
      <c r="F8" s="25" t="s">
        <v>83</v>
      </c>
      <c r="G8" s="42"/>
      <c r="H8" s="25" t="s">
        <v>5</v>
      </c>
      <c r="I8" s="42"/>
      <c r="J8" s="25" t="s">
        <v>84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9.5" customHeight="1">
      <c r="A9" s="26"/>
      <c r="B9" s="27"/>
      <c r="C9" s="47"/>
      <c r="D9" s="28"/>
      <c r="E9" s="47"/>
      <c r="F9" s="28"/>
      <c r="G9" s="47"/>
      <c r="H9" s="28"/>
      <c r="I9" s="47"/>
      <c r="J9" s="2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6" customFormat="1" ht="10.5" customHeight="1">
      <c r="A10" s="26" t="s">
        <v>6</v>
      </c>
      <c r="B10" s="29">
        <f>+B12+B22+B27+B30+B33+B37+B40+B47+B58+B64+B69+B73+B79+B82+B85+B88+B93+B96+B97+B99</f>
        <v>23570</v>
      </c>
      <c r="C10" s="47"/>
      <c r="D10" s="29">
        <f>+D12+D22+D27+D30+D33+D37+D40+D47+D58+D64+D69+D73+D79+D82+D85+D88+D93+D96+D97+D99</f>
        <v>77177</v>
      </c>
      <c r="E10" s="47"/>
      <c r="F10" s="29">
        <f>+F12+F22+F27+F30+F33+F37+F40+F47+F58+F64+F69+F73+F79+F82+F85+F88+F93+F96+F97+F99</f>
        <v>38195</v>
      </c>
      <c r="G10" s="47"/>
      <c r="H10" s="29">
        <f>+H12+H22+H27+H30+H33+H37+H40+H47+H58+H64+H69+H73+H79+H82+H85+H88+H93+H96+H97+H99</f>
        <v>43760</v>
      </c>
      <c r="I10" s="47"/>
      <c r="J10" s="29">
        <f>+J12+J22+J27+J30+J33+J37+J40+J47+J58+J64+J69+J73+J79+J82+J85+J88+J93+J96+J97+J99</f>
        <v>57143</v>
      </c>
      <c r="K10" s="17"/>
      <c r="L10" s="3"/>
      <c r="M10" s="2"/>
      <c r="N10" s="3"/>
      <c r="O10" s="2"/>
      <c r="P10" s="3"/>
      <c r="Q10" s="2"/>
      <c r="R10" s="2"/>
      <c r="S10" s="2"/>
      <c r="T10" s="2"/>
      <c r="U10" s="2"/>
      <c r="V10" s="2"/>
      <c r="W10" s="2"/>
      <c r="X10" s="2"/>
      <c r="Y10" s="2"/>
    </row>
    <row r="11" spans="1:25" ht="10.5" customHeight="1">
      <c r="A11" s="26"/>
      <c r="B11" s="32"/>
      <c r="C11" s="47"/>
      <c r="D11" s="32"/>
      <c r="E11" s="47"/>
      <c r="F11" s="32"/>
      <c r="G11" s="47"/>
      <c r="H11" s="32"/>
      <c r="I11" s="47"/>
      <c r="J11" s="32"/>
      <c r="K11" s="1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0.5" customHeight="1">
      <c r="A12" s="26" t="s">
        <v>76</v>
      </c>
      <c r="B12" s="29">
        <f>SUM(B13:B20)</f>
        <v>1286</v>
      </c>
      <c r="C12" s="47"/>
      <c r="D12" s="29">
        <f>SUM(D13:D20)</f>
        <v>3579</v>
      </c>
      <c r="E12" s="47"/>
      <c r="F12" s="29">
        <f>SUM(F13:F20)</f>
        <v>9653</v>
      </c>
      <c r="G12" s="47"/>
      <c r="H12" s="29">
        <f>SUM(H13:H20)</f>
        <v>2388</v>
      </c>
      <c r="I12" s="47"/>
      <c r="J12" s="29">
        <f>SUM(J13:J20)</f>
        <v>13215</v>
      </c>
      <c r="K12" s="20"/>
      <c r="L12" s="4"/>
      <c r="M12" s="1"/>
      <c r="N12" s="4"/>
      <c r="O12" s="5"/>
      <c r="P12" s="4"/>
      <c r="Q12" s="1"/>
      <c r="R12" s="1"/>
      <c r="S12" s="1"/>
      <c r="T12" s="1"/>
      <c r="U12" s="1"/>
      <c r="V12" s="1"/>
      <c r="W12" s="1"/>
      <c r="X12" s="1"/>
      <c r="Y12" s="1"/>
    </row>
    <row r="13" spans="1:25" ht="10.5" customHeight="1">
      <c r="A13" s="35" t="s">
        <v>7</v>
      </c>
      <c r="B13" s="34">
        <f>20+38+25+63+50</f>
        <v>196</v>
      </c>
      <c r="C13" s="47"/>
      <c r="D13" s="34">
        <v>119</v>
      </c>
      <c r="E13" s="47"/>
      <c r="F13" s="34">
        <v>5725</v>
      </c>
      <c r="G13" s="47"/>
      <c r="H13" s="34">
        <f>30+116+133</f>
        <v>279</v>
      </c>
      <c r="I13" s="47"/>
      <c r="J13" s="34">
        <v>11353</v>
      </c>
      <c r="K13" s="19"/>
      <c r="L13" s="5"/>
      <c r="M13" s="1"/>
      <c r="N13" s="5"/>
      <c r="O13" s="1"/>
      <c r="P13" s="5"/>
      <c r="Q13" s="1"/>
      <c r="R13" s="1"/>
      <c r="S13" s="1"/>
      <c r="T13" s="1"/>
      <c r="U13" s="1"/>
      <c r="V13" s="1"/>
      <c r="W13" s="1"/>
      <c r="X13" s="1"/>
      <c r="Y13" s="1"/>
    </row>
    <row r="14" spans="1:25" ht="10.5" customHeight="1">
      <c r="A14" s="35" t="s">
        <v>8</v>
      </c>
      <c r="B14" s="34">
        <f>27+25+15+8+40</f>
        <v>115</v>
      </c>
      <c r="C14" s="47"/>
      <c r="D14" s="34">
        <v>252</v>
      </c>
      <c r="E14" s="47"/>
      <c r="F14" s="34">
        <v>110</v>
      </c>
      <c r="G14" s="47"/>
      <c r="H14" s="34">
        <f>122+59+6</f>
        <v>187</v>
      </c>
      <c r="I14" s="47"/>
      <c r="J14" s="34">
        <v>71</v>
      </c>
      <c r="K14" s="19"/>
      <c r="L14" s="5"/>
      <c r="M14" s="1"/>
      <c r="N14" s="5"/>
      <c r="O14" s="1"/>
      <c r="P14" s="5"/>
      <c r="Q14" s="1"/>
      <c r="R14" s="1"/>
      <c r="S14" s="1"/>
      <c r="T14" s="1"/>
      <c r="U14" s="1"/>
      <c r="V14" s="1"/>
      <c r="W14" s="1"/>
      <c r="X14" s="1"/>
      <c r="Y14" s="1"/>
    </row>
    <row r="15" spans="1:25" ht="10.5" customHeight="1">
      <c r="A15" s="35" t="s">
        <v>9</v>
      </c>
      <c r="B15" s="34">
        <f>1+21+11+9+3</f>
        <v>45</v>
      </c>
      <c r="C15" s="47"/>
      <c r="D15" s="34">
        <v>291</v>
      </c>
      <c r="E15" s="47"/>
      <c r="F15" s="34">
        <v>120</v>
      </c>
      <c r="G15" s="47"/>
      <c r="H15" s="34">
        <f>72+6+73</f>
        <v>151</v>
      </c>
      <c r="I15" s="47"/>
      <c r="J15" s="34">
        <v>52</v>
      </c>
      <c r="K15" s="19"/>
      <c r="L15" s="5"/>
      <c r="M15" s="1"/>
      <c r="N15" s="5"/>
      <c r="O15" s="1"/>
      <c r="P15" s="5"/>
      <c r="Q15" s="1"/>
      <c r="R15" s="1"/>
      <c r="S15" s="1"/>
      <c r="T15" s="1"/>
      <c r="U15" s="1"/>
      <c r="V15" s="1"/>
      <c r="W15" s="1"/>
      <c r="X15" s="1"/>
      <c r="Y15" s="1"/>
    </row>
    <row r="16" spans="1:25" ht="10.5" customHeight="1">
      <c r="A16" s="35" t="s">
        <v>10</v>
      </c>
      <c r="B16" s="34">
        <f>1+28+19+31+12</f>
        <v>91</v>
      </c>
      <c r="C16" s="47"/>
      <c r="D16" s="34">
        <v>405</v>
      </c>
      <c r="E16" s="47"/>
      <c r="F16" s="34">
        <v>437</v>
      </c>
      <c r="G16" s="47"/>
      <c r="H16" s="34">
        <f>579+75+21</f>
        <v>675</v>
      </c>
      <c r="I16" s="47"/>
      <c r="J16" s="34">
        <v>41</v>
      </c>
      <c r="K16" s="19"/>
      <c r="L16" s="5"/>
      <c r="M16" s="1"/>
      <c r="N16" s="5"/>
      <c r="O16" s="1"/>
      <c r="P16" s="5"/>
      <c r="Q16" s="1"/>
      <c r="R16" s="1"/>
      <c r="S16" s="1"/>
      <c r="T16" s="1"/>
      <c r="U16" s="1"/>
      <c r="V16" s="1"/>
      <c r="W16" s="1"/>
      <c r="X16" s="1"/>
      <c r="Y16" s="1"/>
    </row>
    <row r="17" spans="1:25" ht="10.5" customHeight="1">
      <c r="A17" s="35" t="s">
        <v>11</v>
      </c>
      <c r="B17" s="34">
        <f>23+16+9+8+17</f>
        <v>73</v>
      </c>
      <c r="C17" s="47"/>
      <c r="D17" s="34">
        <v>151</v>
      </c>
      <c r="E17" s="47"/>
      <c r="F17" s="34">
        <v>1730</v>
      </c>
      <c r="G17" s="47"/>
      <c r="H17" s="34">
        <f>61+26+28</f>
        <v>115</v>
      </c>
      <c r="I17" s="47"/>
      <c r="J17" s="34">
        <v>51</v>
      </c>
      <c r="K17" s="19"/>
      <c r="L17" s="5"/>
      <c r="M17" s="1"/>
      <c r="N17" s="5"/>
      <c r="O17" s="1"/>
      <c r="P17" s="5"/>
      <c r="Q17" s="1"/>
      <c r="R17" s="1"/>
      <c r="S17" s="1"/>
      <c r="T17" s="1"/>
      <c r="U17" s="1"/>
      <c r="V17" s="1"/>
      <c r="W17" s="1"/>
      <c r="X17" s="1"/>
      <c r="Y17" s="1"/>
    </row>
    <row r="18" spans="1:25" ht="10.5" customHeight="1">
      <c r="A18" s="35" t="s">
        <v>12</v>
      </c>
      <c r="B18" s="34">
        <f>3+8+16+25+28</f>
        <v>80</v>
      </c>
      <c r="C18" s="47"/>
      <c r="D18" s="34">
        <v>262</v>
      </c>
      <c r="E18" s="47"/>
      <c r="F18" s="34">
        <v>1057</v>
      </c>
      <c r="G18" s="47"/>
      <c r="H18" s="34">
        <f>59+39+16</f>
        <v>114</v>
      </c>
      <c r="I18" s="47"/>
      <c r="J18" s="34">
        <v>14</v>
      </c>
      <c r="K18" s="19"/>
      <c r="L18" s="5"/>
      <c r="M18" s="1"/>
      <c r="N18" s="5"/>
      <c r="O18" s="1"/>
      <c r="P18" s="5"/>
      <c r="Q18" s="1"/>
      <c r="R18" s="1"/>
      <c r="S18" s="1"/>
      <c r="T18" s="1"/>
      <c r="U18" s="1"/>
      <c r="V18" s="1"/>
      <c r="W18" s="1"/>
      <c r="X18" s="1"/>
      <c r="Y18" s="1"/>
    </row>
    <row r="19" spans="1:25" ht="10.5" customHeight="1">
      <c r="A19" s="35" t="s">
        <v>13</v>
      </c>
      <c r="B19" s="34">
        <f>37+376+69+76+75</f>
        <v>633</v>
      </c>
      <c r="C19" s="47"/>
      <c r="D19" s="34">
        <v>1809</v>
      </c>
      <c r="E19" s="47"/>
      <c r="F19" s="34">
        <v>441</v>
      </c>
      <c r="G19" s="47"/>
      <c r="H19" s="34">
        <f>283+455+44</f>
        <v>782</v>
      </c>
      <c r="I19" s="47"/>
      <c r="J19" s="34">
        <v>232</v>
      </c>
      <c r="K19" s="19"/>
      <c r="L19" s="5"/>
      <c r="M19" s="1"/>
      <c r="N19" s="5"/>
      <c r="O19" s="1"/>
      <c r="P19" s="5"/>
      <c r="Q19" s="1"/>
      <c r="R19" s="1"/>
      <c r="S19" s="1"/>
      <c r="T19" s="1"/>
      <c r="U19" s="1"/>
      <c r="V19" s="1"/>
      <c r="W19" s="1"/>
      <c r="X19" s="1"/>
      <c r="Y19" s="1"/>
    </row>
    <row r="20" spans="1:25" ht="10.5" customHeight="1">
      <c r="A20" s="35" t="s">
        <v>14</v>
      </c>
      <c r="B20" s="34">
        <f>1+4+30+3+15</f>
        <v>53</v>
      </c>
      <c r="C20" s="47"/>
      <c r="D20" s="34">
        <v>290</v>
      </c>
      <c r="E20" s="47"/>
      <c r="F20" s="34">
        <v>33</v>
      </c>
      <c r="G20" s="47"/>
      <c r="H20" s="32">
        <f>60+9+16</f>
        <v>85</v>
      </c>
      <c r="I20" s="47"/>
      <c r="J20" s="34">
        <v>1401</v>
      </c>
      <c r="K20" s="19"/>
      <c r="L20" s="5"/>
      <c r="M20" s="1"/>
      <c r="N20" s="5"/>
      <c r="O20" s="1"/>
      <c r="P20" s="5"/>
      <c r="Q20" s="1"/>
      <c r="R20" s="1"/>
      <c r="S20" s="1"/>
      <c r="T20" s="1"/>
      <c r="U20" s="1"/>
      <c r="V20" s="1"/>
      <c r="W20" s="1"/>
      <c r="X20" s="1"/>
      <c r="Y20" s="1"/>
    </row>
    <row r="21" spans="1:25" ht="10.5" customHeight="1">
      <c r="A21" s="35"/>
      <c r="B21" s="32"/>
      <c r="C21" s="47"/>
      <c r="D21" s="32"/>
      <c r="E21" s="47"/>
      <c r="F21" s="32"/>
      <c r="G21" s="47"/>
      <c r="H21" s="32"/>
      <c r="I21" s="47"/>
      <c r="J21" s="32"/>
      <c r="K21" s="19"/>
      <c r="L21" s="4"/>
      <c r="M21" s="1"/>
      <c r="N21" s="4"/>
      <c r="O21" s="1"/>
      <c r="P21" s="4"/>
      <c r="Q21" s="1"/>
      <c r="R21" s="1"/>
      <c r="S21" s="1"/>
      <c r="T21" s="1"/>
      <c r="U21" s="1"/>
      <c r="V21" s="1"/>
      <c r="W21" s="1"/>
      <c r="X21" s="1"/>
      <c r="Y21" s="1"/>
    </row>
    <row r="22" spans="1:25" ht="10.5" customHeight="1">
      <c r="A22" s="26" t="s">
        <v>77</v>
      </c>
      <c r="B22" s="29">
        <f>SUM(B23:B25)</f>
        <v>949</v>
      </c>
      <c r="C22" s="47"/>
      <c r="D22" s="29">
        <f>SUM(D23:D25)</f>
        <v>1162</v>
      </c>
      <c r="E22" s="47"/>
      <c r="F22" s="29">
        <f>SUM(F23:F25)</f>
        <v>2454</v>
      </c>
      <c r="G22" s="47"/>
      <c r="H22" s="29">
        <f>SUM(H23:H25)</f>
        <v>1713</v>
      </c>
      <c r="I22" s="47"/>
      <c r="J22" s="29">
        <f>SUM(J23:J25)</f>
        <v>600</v>
      </c>
      <c r="K22" s="19"/>
      <c r="L22" s="4"/>
      <c r="M22" s="1"/>
      <c r="N22" s="4"/>
      <c r="O22" s="1"/>
      <c r="P22" s="4"/>
      <c r="Q22" s="1"/>
      <c r="R22" s="1"/>
      <c r="S22" s="1"/>
      <c r="T22" s="1"/>
      <c r="U22" s="1"/>
      <c r="V22" s="1"/>
      <c r="W22" s="1"/>
      <c r="X22" s="1"/>
      <c r="Y22" s="1"/>
    </row>
    <row r="23" spans="1:25" ht="10.5" customHeight="1">
      <c r="A23" s="35" t="s">
        <v>15</v>
      </c>
      <c r="B23" s="32">
        <f>36+46+31+98+8</f>
        <v>219</v>
      </c>
      <c r="C23" s="47"/>
      <c r="D23" s="32">
        <v>72</v>
      </c>
      <c r="E23" s="47"/>
      <c r="F23" s="32">
        <v>358</v>
      </c>
      <c r="G23" s="47"/>
      <c r="H23" s="32">
        <f>9+67+79</f>
        <v>155</v>
      </c>
      <c r="I23" s="47"/>
      <c r="J23" s="32">
        <v>283</v>
      </c>
      <c r="K23" s="1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0.5" customHeight="1">
      <c r="A24" s="35" t="s">
        <v>16</v>
      </c>
      <c r="B24" s="34">
        <f>15+38+41+36+16</f>
        <v>146</v>
      </c>
      <c r="C24" s="47"/>
      <c r="D24" s="34">
        <v>111</v>
      </c>
      <c r="E24" s="47"/>
      <c r="F24" s="34">
        <v>424</v>
      </c>
      <c r="G24" s="47"/>
      <c r="H24" s="34">
        <f>13+124+189</f>
        <v>326</v>
      </c>
      <c r="I24" s="47"/>
      <c r="J24" s="34">
        <v>11</v>
      </c>
      <c r="K24" s="19"/>
      <c r="L24" s="5"/>
      <c r="M24" s="1"/>
      <c r="N24" s="5"/>
      <c r="O24" s="1"/>
      <c r="P24" s="5"/>
      <c r="Q24" s="1"/>
      <c r="R24" s="1"/>
      <c r="S24" s="1"/>
      <c r="T24" s="1"/>
      <c r="U24" s="1"/>
      <c r="V24" s="1"/>
      <c r="W24" s="1"/>
      <c r="X24" s="1"/>
      <c r="Y24" s="1"/>
    </row>
    <row r="25" spans="1:25" ht="10.5" customHeight="1">
      <c r="A25" s="35" t="s">
        <v>17</v>
      </c>
      <c r="B25" s="32">
        <f>18+213+154+95+104</f>
        <v>584</v>
      </c>
      <c r="C25" s="47"/>
      <c r="D25" s="32">
        <v>979</v>
      </c>
      <c r="E25" s="47"/>
      <c r="F25" s="32">
        <v>1672</v>
      </c>
      <c r="G25" s="47"/>
      <c r="H25" s="32">
        <f>155+481+596</f>
        <v>1232</v>
      </c>
      <c r="I25" s="47"/>
      <c r="J25" s="32">
        <v>306</v>
      </c>
      <c r="K25" s="19"/>
      <c r="L25" s="4"/>
      <c r="M25" s="1"/>
      <c r="N25" s="4"/>
      <c r="O25" s="1"/>
      <c r="P25" s="4"/>
      <c r="Q25" s="1"/>
      <c r="R25" s="1"/>
      <c r="S25" s="1"/>
      <c r="T25" s="1"/>
      <c r="U25" s="1"/>
      <c r="V25" s="1"/>
      <c r="W25" s="1"/>
      <c r="X25" s="1"/>
      <c r="Y25" s="1"/>
    </row>
    <row r="26" spans="1:25" ht="10.5" customHeight="1">
      <c r="A26" s="35"/>
      <c r="B26" s="32"/>
      <c r="C26" s="47"/>
      <c r="D26" s="32"/>
      <c r="E26" s="47"/>
      <c r="F26" s="32"/>
      <c r="G26" s="47"/>
      <c r="H26" s="32"/>
      <c r="I26" s="47"/>
      <c r="J26" s="32"/>
      <c r="K26" s="19"/>
      <c r="L26" s="4"/>
      <c r="M26" s="1"/>
      <c r="N26" s="4"/>
      <c r="O26" s="1"/>
      <c r="P26" s="4"/>
      <c r="Q26" s="1"/>
      <c r="R26" s="1"/>
      <c r="S26" s="1"/>
      <c r="T26" s="1"/>
      <c r="U26" s="1"/>
      <c r="V26" s="1"/>
      <c r="W26" s="1"/>
      <c r="X26" s="1"/>
      <c r="Y26" s="1"/>
    </row>
    <row r="27" spans="1:190" ht="10.5" customHeight="1">
      <c r="A27" s="26" t="s">
        <v>18</v>
      </c>
      <c r="B27" s="29">
        <f>+B28</f>
        <v>509</v>
      </c>
      <c r="C27" s="47"/>
      <c r="D27" s="29">
        <f>+D28</f>
        <v>761</v>
      </c>
      <c r="E27" s="47"/>
      <c r="F27" s="29">
        <f>+F28</f>
        <v>104</v>
      </c>
      <c r="G27" s="47"/>
      <c r="H27" s="29">
        <f>+H28</f>
        <v>299</v>
      </c>
      <c r="I27" s="47"/>
      <c r="J27" s="29">
        <f>+J28</f>
        <v>26</v>
      </c>
      <c r="K27" s="17"/>
      <c r="L27" s="3"/>
      <c r="M27" s="2"/>
      <c r="N27" s="3"/>
      <c r="O27" s="2"/>
      <c r="P27" s="3"/>
      <c r="Q27" s="2"/>
      <c r="R27" s="2"/>
      <c r="S27" s="2"/>
      <c r="T27" s="2"/>
      <c r="U27" s="2"/>
      <c r="V27" s="2"/>
      <c r="W27" s="2"/>
      <c r="X27" s="2"/>
      <c r="Y27" s="2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</row>
    <row r="28" spans="1:25" ht="10.5" customHeight="1">
      <c r="A28" s="35" t="s">
        <v>19</v>
      </c>
      <c r="B28" s="32">
        <f>7+108+337+20+37</f>
        <v>509</v>
      </c>
      <c r="C28" s="47"/>
      <c r="D28" s="32">
        <v>761</v>
      </c>
      <c r="E28" s="47"/>
      <c r="F28" s="32">
        <v>104</v>
      </c>
      <c r="G28" s="47"/>
      <c r="H28" s="32">
        <f>213+59+27</f>
        <v>299</v>
      </c>
      <c r="I28" s="47"/>
      <c r="J28" s="32">
        <v>26</v>
      </c>
      <c r="K28" s="19"/>
      <c r="L28" s="5"/>
      <c r="M28" s="1"/>
      <c r="N28" s="5"/>
      <c r="O28" s="1"/>
      <c r="P28" s="5"/>
      <c r="Q28" s="1"/>
      <c r="R28" s="1"/>
      <c r="S28" s="1"/>
      <c r="T28" s="1"/>
      <c r="U28" s="1"/>
      <c r="V28" s="1"/>
      <c r="W28" s="1"/>
      <c r="X28" s="1"/>
      <c r="Y28" s="1"/>
    </row>
    <row r="29" spans="1:25" ht="10.5" customHeight="1">
      <c r="A29" s="35"/>
      <c r="B29" s="32"/>
      <c r="C29" s="47"/>
      <c r="D29" s="32"/>
      <c r="E29" s="47"/>
      <c r="F29" s="32"/>
      <c r="G29" s="47"/>
      <c r="H29" s="32"/>
      <c r="I29" s="47"/>
      <c r="J29" s="32"/>
      <c r="K29" s="19"/>
      <c r="L29" s="4"/>
      <c r="M29" s="1"/>
      <c r="N29" s="4"/>
      <c r="O29" s="1"/>
      <c r="P29" s="4"/>
      <c r="Q29" s="1"/>
      <c r="R29" s="1"/>
      <c r="S29" s="1"/>
      <c r="T29" s="1"/>
      <c r="U29" s="1"/>
      <c r="V29" s="1"/>
      <c r="W29" s="1"/>
      <c r="X29" s="1"/>
      <c r="Y29" s="1"/>
    </row>
    <row r="30" spans="1:70" ht="10.5" customHeight="1">
      <c r="A30" s="26" t="s">
        <v>20</v>
      </c>
      <c r="B30" s="29">
        <f>+B31</f>
        <v>653</v>
      </c>
      <c r="C30" s="47"/>
      <c r="D30" s="29">
        <f>+D31</f>
        <v>1195</v>
      </c>
      <c r="E30" s="47"/>
      <c r="F30" s="29">
        <f>+F31</f>
        <v>627</v>
      </c>
      <c r="G30" s="47"/>
      <c r="H30" s="29">
        <f>+H31</f>
        <v>1778</v>
      </c>
      <c r="I30" s="47"/>
      <c r="J30" s="29">
        <f>+J31</f>
        <v>371</v>
      </c>
      <c r="K30" s="17"/>
      <c r="L30" s="3"/>
      <c r="M30" s="2"/>
      <c r="N30" s="3"/>
      <c r="O30" s="2"/>
      <c r="P30" s="3"/>
      <c r="Q30" s="2"/>
      <c r="R30" s="2"/>
      <c r="S30" s="2"/>
      <c r="T30" s="2"/>
      <c r="U30" s="2"/>
      <c r="V30" s="2"/>
      <c r="W30" s="2"/>
      <c r="X30" s="2"/>
      <c r="Y30" s="2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25" ht="10.5" customHeight="1">
      <c r="A31" s="35" t="s">
        <v>21</v>
      </c>
      <c r="B31" s="32">
        <f>77+407+56+69+44</f>
        <v>653</v>
      </c>
      <c r="C31" s="47"/>
      <c r="D31" s="32">
        <v>1195</v>
      </c>
      <c r="E31" s="47"/>
      <c r="F31" s="32">
        <v>627</v>
      </c>
      <c r="G31" s="47"/>
      <c r="H31" s="32">
        <f>214+1422+142</f>
        <v>1778</v>
      </c>
      <c r="I31" s="47"/>
      <c r="J31" s="32">
        <v>371</v>
      </c>
      <c r="K31" s="19"/>
      <c r="L31" s="4"/>
      <c r="M31" s="1"/>
      <c r="N31" s="4"/>
      <c r="O31" s="1"/>
      <c r="P31" s="4"/>
      <c r="Q31" s="1"/>
      <c r="R31" s="1"/>
      <c r="S31" s="1"/>
      <c r="T31" s="1"/>
      <c r="U31" s="1"/>
      <c r="V31" s="1"/>
      <c r="W31" s="1"/>
      <c r="X31" s="1"/>
      <c r="Y31" s="1"/>
    </row>
    <row r="32" spans="1:25" ht="10.5" customHeight="1">
      <c r="A32" s="26"/>
      <c r="B32" s="32"/>
      <c r="C32" s="47"/>
      <c r="D32" s="32"/>
      <c r="E32" s="47"/>
      <c r="F32" s="32"/>
      <c r="G32" s="47"/>
      <c r="H32" s="32"/>
      <c r="I32" s="47"/>
      <c r="J32" s="32"/>
      <c r="K32" s="19"/>
      <c r="L32" s="4"/>
      <c r="M32" s="1"/>
      <c r="N32" s="4"/>
      <c r="O32" s="1"/>
      <c r="P32" s="4"/>
      <c r="Q32" s="1"/>
      <c r="R32" s="1"/>
      <c r="S32" s="1"/>
      <c r="T32" s="1"/>
      <c r="U32" s="1"/>
      <c r="V32" s="1"/>
      <c r="W32" s="1"/>
      <c r="X32" s="1"/>
      <c r="Y32" s="1"/>
    </row>
    <row r="33" spans="1:25" ht="10.5" customHeight="1">
      <c r="A33" s="26" t="s">
        <v>22</v>
      </c>
      <c r="B33" s="29">
        <f>SUM(B34:B35)</f>
        <v>576</v>
      </c>
      <c r="C33" s="47"/>
      <c r="D33" s="29">
        <f>SUM(D34:D35)</f>
        <v>1180</v>
      </c>
      <c r="E33" s="47"/>
      <c r="F33" s="29">
        <f>SUM(F34:F35)</f>
        <v>424</v>
      </c>
      <c r="G33" s="47"/>
      <c r="H33" s="29">
        <f>SUM(H34:H35)</f>
        <v>1054</v>
      </c>
      <c r="I33" s="47"/>
      <c r="J33" s="29">
        <f>SUM(J34:J35)</f>
        <v>5143</v>
      </c>
      <c r="K33" s="19"/>
      <c r="L33" s="4"/>
      <c r="M33" s="1"/>
      <c r="N33" s="4"/>
      <c r="O33" s="1"/>
      <c r="P33" s="4"/>
      <c r="Q33" s="1"/>
      <c r="R33" s="1"/>
      <c r="S33" s="1"/>
      <c r="T33" s="1"/>
      <c r="U33" s="1"/>
      <c r="V33" s="1"/>
      <c r="W33" s="1"/>
      <c r="X33" s="1"/>
      <c r="Y33" s="1"/>
    </row>
    <row r="34" spans="1:25" ht="10.5" customHeight="1">
      <c r="A34" s="35" t="s">
        <v>23</v>
      </c>
      <c r="B34" s="32">
        <f>16+198+59+56+32</f>
        <v>361</v>
      </c>
      <c r="C34" s="47"/>
      <c r="D34" s="32">
        <v>779</v>
      </c>
      <c r="E34" s="47"/>
      <c r="F34" s="32">
        <v>133</v>
      </c>
      <c r="G34" s="47"/>
      <c r="H34" s="32">
        <f>81+241+82</f>
        <v>404</v>
      </c>
      <c r="I34" s="47"/>
      <c r="J34" s="32">
        <v>4607</v>
      </c>
      <c r="K34" s="1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0.5" customHeight="1">
      <c r="A35" s="35" t="s">
        <v>24</v>
      </c>
      <c r="B35" s="34">
        <f>9+119+40+30+17</f>
        <v>215</v>
      </c>
      <c r="C35" s="47"/>
      <c r="D35" s="34">
        <v>401</v>
      </c>
      <c r="E35" s="47"/>
      <c r="F35" s="34">
        <v>291</v>
      </c>
      <c r="G35" s="47"/>
      <c r="H35" s="32">
        <f>123+485+42</f>
        <v>650</v>
      </c>
      <c r="I35" s="47"/>
      <c r="J35" s="34">
        <v>536</v>
      </c>
      <c r="K35" s="19"/>
      <c r="L35" s="4"/>
      <c r="M35" s="1"/>
      <c r="N35" s="4"/>
      <c r="O35" s="1"/>
      <c r="P35" s="4"/>
      <c r="Q35" s="1"/>
      <c r="R35" s="1"/>
      <c r="S35" s="1"/>
      <c r="T35" s="1"/>
      <c r="U35" s="1"/>
      <c r="V35" s="1"/>
      <c r="W35" s="1"/>
      <c r="X35" s="1"/>
      <c r="Y35" s="1"/>
    </row>
    <row r="36" spans="1:25" ht="10.5" customHeight="1">
      <c r="A36" s="35"/>
      <c r="B36" s="32"/>
      <c r="C36" s="47"/>
      <c r="D36" s="32"/>
      <c r="E36" s="47"/>
      <c r="F36" s="32"/>
      <c r="G36" s="47"/>
      <c r="H36" s="32"/>
      <c r="I36" s="47"/>
      <c r="J36" s="32"/>
      <c r="K36" s="19"/>
      <c r="L36" s="4"/>
      <c r="M36" s="1"/>
      <c r="N36" s="4"/>
      <c r="O36" s="1"/>
      <c r="P36" s="4"/>
      <c r="Q36" s="1"/>
      <c r="R36" s="1"/>
      <c r="S36" s="1"/>
      <c r="T36" s="1"/>
      <c r="U36" s="1"/>
      <c r="V36" s="1"/>
      <c r="W36" s="1"/>
      <c r="X36" s="1"/>
      <c r="Y36" s="1"/>
    </row>
    <row r="37" spans="1:100" ht="10.5" customHeight="1">
      <c r="A37" s="26" t="s">
        <v>25</v>
      </c>
      <c r="B37" s="29">
        <f>+B38</f>
        <v>136</v>
      </c>
      <c r="C37" s="47"/>
      <c r="D37" s="29">
        <f>+D38</f>
        <v>680</v>
      </c>
      <c r="E37" s="47"/>
      <c r="F37" s="29">
        <f>+F38</f>
        <v>110</v>
      </c>
      <c r="G37" s="47"/>
      <c r="H37" s="29">
        <f>+H38</f>
        <v>373</v>
      </c>
      <c r="I37" s="47"/>
      <c r="J37" s="29">
        <f>+J38</f>
        <v>68</v>
      </c>
      <c r="K37" s="17"/>
      <c r="L37" s="3"/>
      <c r="M37" s="2"/>
      <c r="N37" s="3"/>
      <c r="O37" s="2"/>
      <c r="P37" s="3"/>
      <c r="Q37" s="2"/>
      <c r="R37" s="2"/>
      <c r="S37" s="2"/>
      <c r="T37" s="2"/>
      <c r="U37" s="2"/>
      <c r="V37" s="2"/>
      <c r="W37" s="2"/>
      <c r="X37" s="2"/>
      <c r="Y37" s="2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25" ht="10.5" customHeight="1">
      <c r="A38" s="35" t="s">
        <v>26</v>
      </c>
      <c r="B38" s="32">
        <f>8+70+20+15+23</f>
        <v>136</v>
      </c>
      <c r="C38" s="47"/>
      <c r="D38" s="32">
        <v>680</v>
      </c>
      <c r="E38" s="47"/>
      <c r="F38" s="32">
        <v>110</v>
      </c>
      <c r="G38" s="47"/>
      <c r="H38" s="32">
        <f>228+102+43</f>
        <v>373</v>
      </c>
      <c r="I38" s="47"/>
      <c r="J38" s="32">
        <v>68</v>
      </c>
      <c r="K38" s="1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0.5" customHeight="1">
      <c r="A39" s="35"/>
      <c r="B39" s="34"/>
      <c r="C39" s="47"/>
      <c r="D39" s="34"/>
      <c r="E39" s="47"/>
      <c r="F39" s="34"/>
      <c r="G39" s="47"/>
      <c r="H39" s="34"/>
      <c r="I39" s="47"/>
      <c r="J39" s="34"/>
      <c r="K39" s="19"/>
      <c r="L39" s="5"/>
      <c r="M39" s="1"/>
      <c r="N39" s="5"/>
      <c r="O39" s="1"/>
      <c r="P39" s="5"/>
      <c r="Q39" s="1"/>
      <c r="R39" s="1"/>
      <c r="S39" s="1"/>
      <c r="T39" s="1"/>
      <c r="U39" s="1"/>
      <c r="V39" s="1"/>
      <c r="W39" s="1"/>
      <c r="X39" s="1"/>
      <c r="Y39" s="1"/>
    </row>
    <row r="40" spans="1:25" s="6" customFormat="1" ht="10.5" customHeight="1">
      <c r="A40" s="26" t="s">
        <v>27</v>
      </c>
      <c r="B40" s="29">
        <f>SUM(B41:B45)</f>
        <v>651</v>
      </c>
      <c r="C40" s="47"/>
      <c r="D40" s="29">
        <f>SUM(D41:D45)</f>
        <v>1386</v>
      </c>
      <c r="E40" s="47"/>
      <c r="F40" s="29">
        <f>SUM(F41:F45)</f>
        <v>2229</v>
      </c>
      <c r="G40" s="47"/>
      <c r="H40" s="29">
        <f>SUM(H41:H45)</f>
        <v>1013</v>
      </c>
      <c r="I40" s="47"/>
      <c r="J40" s="29">
        <f>SUM(J41:J45)</f>
        <v>326</v>
      </c>
      <c r="K40" s="17"/>
      <c r="L40" s="3"/>
      <c r="M40" s="2"/>
      <c r="N40" s="3"/>
      <c r="O40" s="2"/>
      <c r="P40" s="3"/>
      <c r="Q40" s="2"/>
      <c r="R40" s="2"/>
      <c r="S40" s="2"/>
      <c r="T40" s="2"/>
      <c r="U40" s="2"/>
      <c r="V40" s="2"/>
      <c r="W40" s="2"/>
      <c r="X40" s="2"/>
      <c r="Y40" s="2"/>
    </row>
    <row r="41" spans="1:25" ht="10.5" customHeight="1">
      <c r="A41" s="35" t="s">
        <v>28</v>
      </c>
      <c r="B41" s="32">
        <f>10+16+17+17+9</f>
        <v>69</v>
      </c>
      <c r="C41" s="47"/>
      <c r="D41" s="32">
        <v>180</v>
      </c>
      <c r="E41" s="47"/>
      <c r="F41" s="32">
        <v>585</v>
      </c>
      <c r="G41" s="47"/>
      <c r="H41" s="32">
        <f>5+59+61</f>
        <v>125</v>
      </c>
      <c r="I41" s="47"/>
      <c r="J41" s="32">
        <v>43</v>
      </c>
      <c r="K41" s="19"/>
      <c r="L41" s="4"/>
      <c r="M41" s="1"/>
      <c r="N41" s="4"/>
      <c r="O41" s="1"/>
      <c r="P41" s="4"/>
      <c r="Q41" s="1"/>
      <c r="R41" s="1"/>
      <c r="S41" s="1"/>
      <c r="T41" s="1"/>
      <c r="U41" s="1"/>
      <c r="V41" s="1"/>
      <c r="W41" s="1"/>
      <c r="X41" s="1"/>
      <c r="Y41" s="1"/>
    </row>
    <row r="42" spans="1:25" ht="10.5" customHeight="1">
      <c r="A42" s="35" t="s">
        <v>29</v>
      </c>
      <c r="B42" s="33">
        <f>32+10+12+6</f>
        <v>60</v>
      </c>
      <c r="C42" s="47"/>
      <c r="D42" s="32">
        <v>207</v>
      </c>
      <c r="E42" s="47"/>
      <c r="F42" s="32">
        <v>268</v>
      </c>
      <c r="G42" s="47"/>
      <c r="H42" s="33">
        <f>18+34+32</f>
        <v>84</v>
      </c>
      <c r="I42" s="47"/>
      <c r="J42" s="32">
        <v>6</v>
      </c>
      <c r="K42" s="19"/>
      <c r="L42" s="4"/>
      <c r="M42" s="1"/>
      <c r="N42" s="4"/>
      <c r="O42" s="1"/>
      <c r="P42" s="4"/>
      <c r="Q42" s="1"/>
      <c r="R42" s="1"/>
      <c r="S42" s="1"/>
      <c r="T42" s="1"/>
      <c r="U42" s="1"/>
      <c r="V42" s="1"/>
      <c r="W42" s="1"/>
      <c r="X42" s="1"/>
      <c r="Y42" s="1"/>
    </row>
    <row r="43" spans="1:25" ht="10.5" customHeight="1">
      <c r="A43" s="35" t="s">
        <v>30</v>
      </c>
      <c r="B43" s="33">
        <f>8+5+12+10</f>
        <v>35</v>
      </c>
      <c r="C43" s="47"/>
      <c r="D43" s="32">
        <v>88</v>
      </c>
      <c r="E43" s="47"/>
      <c r="F43" s="32">
        <v>335</v>
      </c>
      <c r="G43" s="47"/>
      <c r="H43" s="32">
        <f>9+63+38</f>
        <v>110</v>
      </c>
      <c r="I43" s="47"/>
      <c r="J43" s="32">
        <v>10</v>
      </c>
      <c r="K43" s="19"/>
      <c r="L43" s="5"/>
      <c r="M43" s="1"/>
      <c r="N43" s="5"/>
      <c r="O43" s="1"/>
      <c r="P43" s="5"/>
      <c r="Q43" s="1"/>
      <c r="R43" s="1"/>
      <c r="S43" s="1"/>
      <c r="T43" s="1"/>
      <c r="U43" s="1"/>
      <c r="V43" s="1"/>
      <c r="W43" s="1"/>
      <c r="X43" s="1"/>
      <c r="Y43" s="1"/>
    </row>
    <row r="44" spans="1:25" ht="10.5" customHeight="1">
      <c r="A44" s="35" t="s">
        <v>31</v>
      </c>
      <c r="B44" s="33">
        <f>2+64+32+12+14</f>
        <v>124</v>
      </c>
      <c r="C44" s="47"/>
      <c r="D44" s="33">
        <v>314</v>
      </c>
      <c r="E44" s="47"/>
      <c r="F44" s="33">
        <v>241</v>
      </c>
      <c r="G44" s="47"/>
      <c r="H44" s="33">
        <f>15+172+55</f>
        <v>242</v>
      </c>
      <c r="I44" s="47"/>
      <c r="J44" s="33">
        <v>32</v>
      </c>
      <c r="K44" s="19"/>
      <c r="L44" s="4"/>
      <c r="M44" s="1"/>
      <c r="N44" s="4"/>
      <c r="O44" s="1"/>
      <c r="P44" s="4"/>
      <c r="Q44" s="1"/>
      <c r="R44" s="1"/>
      <c r="S44" s="1"/>
      <c r="T44" s="1"/>
      <c r="U44" s="1"/>
      <c r="V44" s="1"/>
      <c r="W44" s="1"/>
      <c r="X44" s="1"/>
      <c r="Y44" s="1"/>
    </row>
    <row r="45" spans="1:25" ht="10.5" customHeight="1">
      <c r="A45" s="35" t="s">
        <v>32</v>
      </c>
      <c r="B45" s="32">
        <f>10+55+53+201+44</f>
        <v>363</v>
      </c>
      <c r="C45" s="47"/>
      <c r="D45" s="32">
        <v>597</v>
      </c>
      <c r="E45" s="47"/>
      <c r="F45" s="32">
        <v>800</v>
      </c>
      <c r="G45" s="47"/>
      <c r="H45" s="33">
        <f>40+257+155</f>
        <v>452</v>
      </c>
      <c r="I45" s="47"/>
      <c r="J45" s="32">
        <v>235</v>
      </c>
      <c r="K45" s="19"/>
      <c r="L45" s="4"/>
      <c r="M45" s="1"/>
      <c r="N45" s="4"/>
      <c r="O45" s="1"/>
      <c r="P45" s="4"/>
      <c r="Q45" s="1"/>
      <c r="R45" s="1"/>
      <c r="S45" s="1"/>
      <c r="T45" s="1"/>
      <c r="U45" s="1"/>
      <c r="V45" s="1"/>
      <c r="W45" s="1"/>
      <c r="X45" s="1"/>
      <c r="Y45" s="1"/>
    </row>
    <row r="46" spans="1:25" ht="10.5" customHeight="1">
      <c r="A46" s="26"/>
      <c r="B46" s="32"/>
      <c r="C46" s="47"/>
      <c r="D46" s="32"/>
      <c r="E46" s="47"/>
      <c r="F46" s="32"/>
      <c r="G46" s="47"/>
      <c r="H46" s="32"/>
      <c r="I46" s="47"/>
      <c r="J46" s="32"/>
      <c r="K46" s="19"/>
      <c r="L46" s="4"/>
      <c r="M46" s="1"/>
      <c r="N46" s="4"/>
      <c r="O46" s="1"/>
      <c r="P46" s="4"/>
      <c r="Q46" s="1"/>
      <c r="R46" s="1"/>
      <c r="S46" s="1"/>
      <c r="T46" s="1"/>
      <c r="U46" s="1"/>
      <c r="V46" s="1"/>
      <c r="W46" s="1"/>
      <c r="X46" s="1"/>
      <c r="Y46" s="1"/>
    </row>
    <row r="47" spans="1:25" ht="10.5" customHeight="1">
      <c r="A47" s="26" t="s">
        <v>78</v>
      </c>
      <c r="B47" s="31">
        <f>SUM(B48:B56)</f>
        <v>739</v>
      </c>
      <c r="C47" s="47"/>
      <c r="D47" s="31">
        <f>SUM(D48:D56)</f>
        <v>1659</v>
      </c>
      <c r="E47" s="47"/>
      <c r="F47" s="31">
        <f>SUM(F48:F56)</f>
        <v>1416</v>
      </c>
      <c r="G47" s="47"/>
      <c r="H47" s="31">
        <f>SUM(H48:H56)</f>
        <v>1173</v>
      </c>
      <c r="I47" s="47"/>
      <c r="J47" s="31">
        <f>SUM(J48:J56)</f>
        <v>271</v>
      </c>
      <c r="K47" s="19"/>
      <c r="L47" s="4"/>
      <c r="M47" s="1"/>
      <c r="N47" s="4"/>
      <c r="O47" s="1"/>
      <c r="P47" s="4"/>
      <c r="Q47" s="1"/>
      <c r="R47" s="1"/>
      <c r="S47" s="1"/>
      <c r="T47" s="1"/>
      <c r="U47" s="1"/>
      <c r="V47" s="1"/>
      <c r="W47" s="1"/>
      <c r="X47" s="1"/>
      <c r="Y47" s="1"/>
    </row>
    <row r="48" spans="1:25" ht="10.5" customHeight="1">
      <c r="A48" s="35" t="s">
        <v>79</v>
      </c>
      <c r="B48" s="33">
        <f>3+28+7+26+6</f>
        <v>70</v>
      </c>
      <c r="C48" s="47"/>
      <c r="D48" s="33">
        <v>91</v>
      </c>
      <c r="E48" s="47"/>
      <c r="F48" s="33">
        <v>57</v>
      </c>
      <c r="G48" s="47"/>
      <c r="H48" s="33">
        <f>3+34+2</f>
        <v>39</v>
      </c>
      <c r="I48" s="47"/>
      <c r="J48" s="33">
        <v>10</v>
      </c>
      <c r="K48" s="19"/>
      <c r="L48" s="4"/>
      <c r="M48" s="1"/>
      <c r="N48" s="4"/>
      <c r="O48" s="1"/>
      <c r="P48" s="4"/>
      <c r="Q48" s="1"/>
      <c r="R48" s="1"/>
      <c r="S48" s="1"/>
      <c r="T48" s="1"/>
      <c r="U48" s="1"/>
      <c r="V48" s="1"/>
      <c r="W48" s="1"/>
      <c r="X48" s="1"/>
      <c r="Y48" s="1"/>
    </row>
    <row r="49" spans="1:25" ht="10.5" customHeight="1">
      <c r="A49" s="35" t="s">
        <v>33</v>
      </c>
      <c r="B49" s="33">
        <f>9+21+25+12+22</f>
        <v>89</v>
      </c>
      <c r="C49" s="47"/>
      <c r="D49" s="33">
        <v>239</v>
      </c>
      <c r="E49" s="47"/>
      <c r="F49" s="33">
        <v>171</v>
      </c>
      <c r="G49" s="47"/>
      <c r="H49" s="32">
        <f>11+82+55</f>
        <v>148</v>
      </c>
      <c r="I49" s="47"/>
      <c r="J49" s="33">
        <v>11</v>
      </c>
      <c r="K49" s="19"/>
      <c r="L49" s="4"/>
      <c r="M49" s="1"/>
      <c r="N49" s="4"/>
      <c r="O49" s="1"/>
      <c r="P49" s="4"/>
      <c r="Q49" s="1"/>
      <c r="R49" s="1"/>
      <c r="S49" s="1"/>
      <c r="T49" s="1"/>
      <c r="U49" s="1"/>
      <c r="V49" s="1"/>
      <c r="W49" s="1"/>
      <c r="X49" s="1"/>
      <c r="Y49" s="1"/>
    </row>
    <row r="50" spans="1:25" ht="10.5" customHeight="1">
      <c r="A50" s="35" t="s">
        <v>34</v>
      </c>
      <c r="B50" s="33">
        <f>1+66+26+18+10</f>
        <v>121</v>
      </c>
      <c r="C50" s="47"/>
      <c r="D50" s="33">
        <v>333</v>
      </c>
      <c r="E50" s="47"/>
      <c r="F50" s="33">
        <v>228</v>
      </c>
      <c r="G50" s="47"/>
      <c r="H50" s="33">
        <f>66+114+38</f>
        <v>218</v>
      </c>
      <c r="I50" s="47"/>
      <c r="J50" s="33">
        <v>10</v>
      </c>
      <c r="K50" s="19"/>
      <c r="L50" s="5"/>
      <c r="M50" s="1"/>
      <c r="N50" s="5"/>
      <c r="O50" s="1"/>
      <c r="P50" s="5"/>
      <c r="Q50" s="1"/>
      <c r="R50" s="1"/>
      <c r="S50" s="1"/>
      <c r="T50" s="1"/>
      <c r="U50" s="1"/>
      <c r="V50" s="1"/>
      <c r="W50" s="1"/>
      <c r="X50" s="1"/>
      <c r="Y50" s="1"/>
    </row>
    <row r="51" spans="1:25" ht="10.5" customHeight="1">
      <c r="A51" s="35" t="s">
        <v>35</v>
      </c>
      <c r="B51" s="33">
        <f>2+2+4</f>
        <v>8</v>
      </c>
      <c r="C51" s="47"/>
      <c r="D51" s="32">
        <v>69</v>
      </c>
      <c r="E51" s="47"/>
      <c r="F51" s="32">
        <v>101</v>
      </c>
      <c r="G51" s="47"/>
      <c r="H51" s="33">
        <f>19+6+2</f>
        <v>27</v>
      </c>
      <c r="I51" s="47"/>
      <c r="J51" s="32" t="s">
        <v>74</v>
      </c>
      <c r="K51" s="19"/>
      <c r="L51" s="4"/>
      <c r="M51" s="1"/>
      <c r="N51" s="4"/>
      <c r="O51" s="1"/>
      <c r="P51" s="4"/>
      <c r="Q51" s="1"/>
      <c r="R51" s="1"/>
      <c r="S51" s="1"/>
      <c r="T51" s="1"/>
      <c r="U51" s="1"/>
      <c r="V51" s="1"/>
      <c r="W51" s="1"/>
      <c r="X51" s="1"/>
      <c r="Y51" s="1"/>
    </row>
    <row r="52" spans="1:25" ht="10.5" customHeight="1">
      <c r="A52" s="35" t="s">
        <v>36</v>
      </c>
      <c r="B52" s="33">
        <f>3+25+29+12+11</f>
        <v>80</v>
      </c>
      <c r="C52" s="47"/>
      <c r="D52" s="33">
        <v>236</v>
      </c>
      <c r="E52" s="47"/>
      <c r="F52" s="33">
        <v>184</v>
      </c>
      <c r="G52" s="47"/>
      <c r="H52" s="33">
        <f>120+87+34</f>
        <v>241</v>
      </c>
      <c r="I52" s="47"/>
      <c r="J52" s="33">
        <v>13</v>
      </c>
      <c r="K52" s="19"/>
      <c r="L52" s="4"/>
      <c r="M52" s="1"/>
      <c r="N52" s="4"/>
      <c r="O52" s="1"/>
      <c r="P52" s="4"/>
      <c r="Q52" s="1"/>
      <c r="R52" s="1"/>
      <c r="S52" s="1"/>
      <c r="T52" s="1"/>
      <c r="U52" s="1"/>
      <c r="V52" s="1"/>
      <c r="W52" s="1"/>
      <c r="X52" s="1"/>
      <c r="Y52" s="1"/>
    </row>
    <row r="53" spans="1:25" ht="10.5" customHeight="1">
      <c r="A53" s="35" t="s">
        <v>37</v>
      </c>
      <c r="B53" s="33">
        <f>1+88+13+16+24</f>
        <v>142</v>
      </c>
      <c r="C53" s="47"/>
      <c r="D53" s="33">
        <v>269</v>
      </c>
      <c r="E53" s="47"/>
      <c r="F53" s="33">
        <v>272</v>
      </c>
      <c r="G53" s="47"/>
      <c r="H53" s="32">
        <f>9+171+82</f>
        <v>262</v>
      </c>
      <c r="I53" s="47"/>
      <c r="J53" s="33">
        <v>14</v>
      </c>
      <c r="K53" s="19"/>
      <c r="L53" s="4"/>
      <c r="M53" s="1"/>
      <c r="N53" s="4"/>
      <c r="O53" s="1"/>
      <c r="P53" s="4"/>
      <c r="Q53" s="1"/>
      <c r="R53" s="1"/>
      <c r="S53" s="1"/>
      <c r="T53" s="1"/>
      <c r="U53" s="1"/>
      <c r="V53" s="1"/>
      <c r="W53" s="1"/>
      <c r="X53" s="1"/>
      <c r="Y53" s="1"/>
    </row>
    <row r="54" spans="1:25" ht="10.5" customHeight="1">
      <c r="A54" s="35" t="s">
        <v>38</v>
      </c>
      <c r="B54" s="33">
        <f>11+23+9+30+6</f>
        <v>79</v>
      </c>
      <c r="C54" s="47"/>
      <c r="D54" s="33">
        <v>124</v>
      </c>
      <c r="E54" s="47"/>
      <c r="F54" s="33">
        <v>129</v>
      </c>
      <c r="G54" s="47"/>
      <c r="H54" s="32">
        <f>5+76+29</f>
        <v>110</v>
      </c>
      <c r="I54" s="47"/>
      <c r="J54" s="33">
        <v>5</v>
      </c>
      <c r="K54" s="19"/>
      <c r="L54" s="4"/>
      <c r="M54" s="1"/>
      <c r="N54" s="4"/>
      <c r="O54" s="1"/>
      <c r="P54" s="4"/>
      <c r="Q54" s="1"/>
      <c r="R54" s="1"/>
      <c r="S54" s="1"/>
      <c r="T54" s="1"/>
      <c r="U54" s="1"/>
      <c r="V54" s="1"/>
      <c r="W54" s="1"/>
      <c r="X54" s="1"/>
      <c r="Y54" s="1"/>
    </row>
    <row r="55" spans="1:25" ht="10.5" customHeight="1">
      <c r="A55" s="35" t="s">
        <v>39</v>
      </c>
      <c r="B55" s="32">
        <f>6+39+46+23+17</f>
        <v>131</v>
      </c>
      <c r="C55" s="47"/>
      <c r="D55" s="32">
        <v>266</v>
      </c>
      <c r="E55" s="47"/>
      <c r="F55" s="32">
        <v>232</v>
      </c>
      <c r="G55" s="47"/>
      <c r="H55" s="32">
        <f>22+47+35</f>
        <v>104</v>
      </c>
      <c r="I55" s="47"/>
      <c r="J55" s="32">
        <v>203</v>
      </c>
      <c r="K55" s="19"/>
      <c r="L55" s="4"/>
      <c r="M55" s="1"/>
      <c r="N55" s="4"/>
      <c r="O55" s="1"/>
      <c r="P55" s="4"/>
      <c r="Q55" s="1"/>
      <c r="R55" s="1"/>
      <c r="S55" s="1"/>
      <c r="T55" s="1"/>
      <c r="U55" s="1"/>
      <c r="V55" s="1"/>
      <c r="W55" s="1"/>
      <c r="X55" s="1"/>
      <c r="Y55" s="1"/>
    </row>
    <row r="56" spans="1:25" ht="10.5" customHeight="1">
      <c r="A56" s="35" t="s">
        <v>40</v>
      </c>
      <c r="B56" s="33">
        <f>2+2+15</f>
        <v>19</v>
      </c>
      <c r="C56" s="47"/>
      <c r="D56" s="32">
        <v>32</v>
      </c>
      <c r="E56" s="47"/>
      <c r="F56" s="32">
        <v>42</v>
      </c>
      <c r="G56" s="47"/>
      <c r="H56" s="32">
        <f>14+4+6</f>
        <v>24</v>
      </c>
      <c r="I56" s="47"/>
      <c r="J56" s="32">
        <v>5</v>
      </c>
      <c r="K56" s="19"/>
      <c r="L56" s="4"/>
      <c r="M56" s="1"/>
      <c r="N56" s="4"/>
      <c r="O56" s="1"/>
      <c r="P56" s="4"/>
      <c r="Q56" s="1"/>
      <c r="R56" s="1"/>
      <c r="S56" s="1"/>
      <c r="T56" s="1"/>
      <c r="U56" s="1"/>
      <c r="V56" s="1"/>
      <c r="W56" s="1"/>
      <c r="X56" s="1"/>
      <c r="Y56" s="1"/>
    </row>
    <row r="57" spans="1:25" ht="10.5" customHeight="1">
      <c r="A57" s="35"/>
      <c r="B57" s="32"/>
      <c r="C57" s="47"/>
      <c r="D57" s="32"/>
      <c r="E57" s="47"/>
      <c r="F57" s="32"/>
      <c r="G57" s="47"/>
      <c r="H57" s="32"/>
      <c r="I57" s="47"/>
      <c r="J57" s="32"/>
      <c r="K57" s="19"/>
      <c r="L57" s="4"/>
      <c r="M57" s="1"/>
      <c r="N57" s="4"/>
      <c r="O57" s="1"/>
      <c r="P57" s="4"/>
      <c r="Q57" s="1"/>
      <c r="R57" s="1"/>
      <c r="S57" s="1"/>
      <c r="T57" s="1"/>
      <c r="U57" s="1"/>
      <c r="V57" s="1"/>
      <c r="W57" s="1"/>
      <c r="X57" s="1"/>
      <c r="Y57" s="1"/>
    </row>
    <row r="58" spans="1:25" ht="10.5" customHeight="1">
      <c r="A58" s="26" t="s">
        <v>41</v>
      </c>
      <c r="B58" s="29">
        <f>SUM(B59:B62)</f>
        <v>3315</v>
      </c>
      <c r="C58" s="47"/>
      <c r="D58" s="29">
        <f>SUM(D59:D62)</f>
        <v>15596</v>
      </c>
      <c r="E58" s="47"/>
      <c r="F58" s="29">
        <f>SUM(F59:F62)</f>
        <v>5339</v>
      </c>
      <c r="G58" s="47"/>
      <c r="H58" s="29">
        <f>SUM(H59:H62)</f>
        <v>14843</v>
      </c>
      <c r="I58" s="47"/>
      <c r="J58" s="29">
        <f>SUM(J59:J62)</f>
        <v>18769</v>
      </c>
      <c r="K58" s="19"/>
      <c r="L58" s="5"/>
      <c r="M58" s="1"/>
      <c r="N58" s="5"/>
      <c r="O58" s="1"/>
      <c r="P58" s="5"/>
      <c r="Q58" s="1"/>
      <c r="R58" s="1"/>
      <c r="S58" s="1"/>
      <c r="T58" s="1"/>
      <c r="U58" s="1"/>
      <c r="V58" s="1"/>
      <c r="W58" s="1"/>
      <c r="X58" s="1"/>
      <c r="Y58" s="1"/>
    </row>
    <row r="59" spans="1:25" ht="10.5" customHeight="1">
      <c r="A59" s="35" t="s">
        <v>42</v>
      </c>
      <c r="B59" s="32">
        <f>39+136+274+1294+241</f>
        <v>1984</v>
      </c>
      <c r="C59" s="47"/>
      <c r="D59" s="32">
        <v>13636</v>
      </c>
      <c r="E59" s="47"/>
      <c r="F59" s="32">
        <v>1708</v>
      </c>
      <c r="G59" s="47"/>
      <c r="H59" s="32">
        <f>340+6332+3854</f>
        <v>10526</v>
      </c>
      <c r="I59" s="47"/>
      <c r="J59" s="32">
        <v>16146</v>
      </c>
      <c r="K59" s="19"/>
      <c r="L59" s="4"/>
      <c r="M59" s="1"/>
      <c r="N59" s="4"/>
      <c r="O59" s="1"/>
      <c r="P59" s="4"/>
      <c r="Q59" s="1"/>
      <c r="R59" s="1"/>
      <c r="S59" s="1"/>
      <c r="T59" s="1"/>
      <c r="U59" s="1"/>
      <c r="V59" s="1"/>
      <c r="W59" s="1"/>
      <c r="X59" s="1"/>
      <c r="Y59" s="1"/>
    </row>
    <row r="60" spans="1:25" ht="10.5" customHeight="1">
      <c r="A60" s="35" t="s">
        <v>43</v>
      </c>
      <c r="B60" s="32">
        <f>33+222+93+157+47</f>
        <v>552</v>
      </c>
      <c r="C60" s="47"/>
      <c r="D60" s="32">
        <v>1224</v>
      </c>
      <c r="E60" s="47"/>
      <c r="F60" s="32">
        <v>1215</v>
      </c>
      <c r="G60" s="47"/>
      <c r="H60" s="34">
        <f>366+1242+761</f>
        <v>2369</v>
      </c>
      <c r="I60" s="47"/>
      <c r="J60" s="32">
        <v>901</v>
      </c>
      <c r="K60" s="1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0.5" customHeight="1">
      <c r="A61" s="35" t="s">
        <v>44</v>
      </c>
      <c r="B61" s="34">
        <f>5+38+88+87+26</f>
        <v>244</v>
      </c>
      <c r="C61" s="47"/>
      <c r="D61" s="34">
        <v>157</v>
      </c>
      <c r="E61" s="47"/>
      <c r="F61" s="34">
        <v>616</v>
      </c>
      <c r="G61" s="47"/>
      <c r="H61" s="32">
        <f>38+283+292</f>
        <v>613</v>
      </c>
      <c r="I61" s="47"/>
      <c r="J61" s="34">
        <v>1430</v>
      </c>
      <c r="K61" s="19"/>
      <c r="L61" s="4"/>
      <c r="M61" s="1"/>
      <c r="N61" s="4"/>
      <c r="O61" s="1"/>
      <c r="P61" s="4"/>
      <c r="Q61" s="1"/>
      <c r="R61" s="1"/>
      <c r="S61" s="1"/>
      <c r="T61" s="1"/>
      <c r="U61" s="1"/>
      <c r="V61" s="1"/>
      <c r="W61" s="1"/>
      <c r="X61" s="1"/>
      <c r="Y61" s="1"/>
    </row>
    <row r="62" spans="1:25" ht="10.5" customHeight="1">
      <c r="A62" s="35" t="s">
        <v>45</v>
      </c>
      <c r="B62" s="32">
        <f>8+285+95+92+55</f>
        <v>535</v>
      </c>
      <c r="C62" s="47"/>
      <c r="D62" s="32">
        <v>579</v>
      </c>
      <c r="E62" s="47"/>
      <c r="F62" s="32">
        <v>1800</v>
      </c>
      <c r="G62" s="47"/>
      <c r="H62" s="32">
        <f>158+891+286</f>
        <v>1335</v>
      </c>
      <c r="I62" s="47"/>
      <c r="J62" s="32">
        <v>292</v>
      </c>
      <c r="K62" s="19"/>
      <c r="L62" s="4"/>
      <c r="M62" s="1"/>
      <c r="N62" s="4"/>
      <c r="O62" s="1"/>
      <c r="P62" s="4"/>
      <c r="Q62" s="1"/>
      <c r="R62" s="1"/>
      <c r="S62" s="1"/>
      <c r="T62" s="1"/>
      <c r="U62" s="1"/>
      <c r="V62" s="1"/>
      <c r="W62" s="1"/>
      <c r="X62" s="1"/>
      <c r="Y62" s="1"/>
    </row>
    <row r="63" spans="1:25" ht="10.5" customHeight="1">
      <c r="A63" s="35"/>
      <c r="B63" s="32"/>
      <c r="C63" s="47"/>
      <c r="D63" s="32"/>
      <c r="E63" s="47"/>
      <c r="F63" s="32"/>
      <c r="G63" s="47"/>
      <c r="H63" s="32"/>
      <c r="I63" s="47"/>
      <c r="J63" s="32"/>
      <c r="K63" s="18"/>
      <c r="L63" s="4"/>
      <c r="M63" s="1"/>
      <c r="N63" s="4"/>
      <c r="O63" s="1"/>
      <c r="P63" s="4"/>
      <c r="Q63" s="1"/>
      <c r="R63" s="1"/>
      <c r="S63" s="1"/>
      <c r="T63" s="1"/>
      <c r="U63" s="1"/>
      <c r="V63" s="1"/>
      <c r="W63" s="1"/>
      <c r="X63" s="1"/>
      <c r="Y63" s="1"/>
    </row>
    <row r="64" spans="1:25" ht="10.5" customHeight="1">
      <c r="A64" s="26" t="s">
        <v>46</v>
      </c>
      <c r="B64" s="29">
        <f>SUM(B65:B67)</f>
        <v>1728</v>
      </c>
      <c r="C64" s="47"/>
      <c r="D64" s="29">
        <f>SUM(D65:D67)</f>
        <v>2678</v>
      </c>
      <c r="E64" s="47"/>
      <c r="F64" s="29">
        <f>SUM(F65:F67)</f>
        <v>2663</v>
      </c>
      <c r="G64" s="47"/>
      <c r="H64" s="29">
        <f>SUM(H65:H67)</f>
        <v>4599</v>
      </c>
      <c r="I64" s="47"/>
      <c r="J64" s="29">
        <f>SUM(J65:J67)</f>
        <v>6359</v>
      </c>
      <c r="K64" s="19"/>
      <c r="L64" s="4"/>
      <c r="M64" s="1"/>
      <c r="N64" s="4"/>
      <c r="O64" s="1"/>
      <c r="P64" s="4"/>
      <c r="Q64" s="1"/>
      <c r="R64" s="1"/>
      <c r="S64" s="1"/>
      <c r="T64" s="1"/>
      <c r="U64" s="1"/>
      <c r="V64" s="1"/>
      <c r="W64" s="1"/>
      <c r="X64" s="1"/>
      <c r="Y64" s="1"/>
    </row>
    <row r="65" spans="1:25" ht="10.5" customHeight="1">
      <c r="A65" s="35" t="s">
        <v>47</v>
      </c>
      <c r="B65" s="32">
        <f>114+369+144+253+124</f>
        <v>1004</v>
      </c>
      <c r="C65" s="47"/>
      <c r="D65" s="32">
        <v>1768</v>
      </c>
      <c r="E65" s="47"/>
      <c r="F65" s="32">
        <v>1609</v>
      </c>
      <c r="G65" s="47"/>
      <c r="H65" s="32">
        <f>436+1318+1905</f>
        <v>3659</v>
      </c>
      <c r="I65" s="47"/>
      <c r="J65" s="32">
        <v>118</v>
      </c>
      <c r="K65" s="19"/>
      <c r="L65" s="4"/>
      <c r="M65" s="1"/>
      <c r="N65" s="4"/>
      <c r="O65" s="1"/>
      <c r="P65" s="4"/>
      <c r="Q65" s="1"/>
      <c r="R65" s="1"/>
      <c r="S65" s="1"/>
      <c r="T65" s="1"/>
      <c r="U65" s="1"/>
      <c r="V65" s="1"/>
      <c r="W65" s="1"/>
      <c r="X65" s="1"/>
      <c r="Y65" s="1"/>
    </row>
    <row r="66" spans="1:25" ht="10.5" customHeight="1">
      <c r="A66" s="35" t="s">
        <v>48</v>
      </c>
      <c r="B66" s="32">
        <f>46+254+98+106+101</f>
        <v>605</v>
      </c>
      <c r="C66" s="47"/>
      <c r="D66" s="32">
        <v>550</v>
      </c>
      <c r="E66" s="47"/>
      <c r="F66" s="32">
        <v>841</v>
      </c>
      <c r="G66" s="47"/>
      <c r="H66" s="32">
        <f>57+350+303</f>
        <v>710</v>
      </c>
      <c r="I66" s="47"/>
      <c r="J66" s="32">
        <v>616</v>
      </c>
      <c r="K66" s="19"/>
      <c r="L66" s="4"/>
      <c r="M66" s="1"/>
      <c r="N66" s="4"/>
      <c r="O66" s="1"/>
      <c r="P66" s="4"/>
      <c r="Q66" s="1"/>
      <c r="R66" s="1"/>
      <c r="S66" s="1"/>
      <c r="T66" s="1"/>
      <c r="U66" s="1"/>
      <c r="V66" s="1"/>
      <c r="W66" s="1"/>
      <c r="X66" s="1"/>
      <c r="Y66" s="1"/>
    </row>
    <row r="67" spans="1:25" ht="10.5" customHeight="1">
      <c r="A67" s="35" t="s">
        <v>49</v>
      </c>
      <c r="B67" s="32">
        <f>10+55+21+10+23</f>
        <v>119</v>
      </c>
      <c r="C67" s="47"/>
      <c r="D67" s="32">
        <v>360</v>
      </c>
      <c r="E67" s="47"/>
      <c r="F67" s="32">
        <v>213</v>
      </c>
      <c r="G67" s="47"/>
      <c r="H67" s="32">
        <f>47+88+95</f>
        <v>230</v>
      </c>
      <c r="I67" s="47"/>
      <c r="J67" s="32">
        <v>5625</v>
      </c>
      <c r="K67" s="19"/>
      <c r="L67" s="5"/>
      <c r="M67" s="1"/>
      <c r="N67" s="5"/>
      <c r="O67" s="1"/>
      <c r="P67" s="5"/>
      <c r="Q67" s="1"/>
      <c r="R67" s="1"/>
      <c r="S67" s="1"/>
      <c r="T67" s="1"/>
      <c r="U67" s="1"/>
      <c r="V67" s="1"/>
      <c r="W67" s="1"/>
      <c r="X67" s="1"/>
      <c r="Y67" s="1"/>
    </row>
    <row r="68" spans="1:25" ht="10.5" customHeight="1">
      <c r="A68" s="35"/>
      <c r="B68" s="32"/>
      <c r="C68" s="47"/>
      <c r="D68" s="32"/>
      <c r="E68" s="47"/>
      <c r="F68" s="32"/>
      <c r="G68" s="47"/>
      <c r="H68" s="32"/>
      <c r="I68" s="47"/>
      <c r="J68" s="32"/>
      <c r="K68" s="19"/>
      <c r="L68" s="5"/>
      <c r="M68" s="1"/>
      <c r="N68" s="5"/>
      <c r="O68" s="1"/>
      <c r="P68" s="5"/>
      <c r="Q68" s="1"/>
      <c r="R68" s="1"/>
      <c r="S68" s="1"/>
      <c r="T68" s="1"/>
      <c r="U68" s="1"/>
      <c r="V68" s="1"/>
      <c r="W68" s="1"/>
      <c r="X68" s="1"/>
      <c r="Y68" s="1"/>
    </row>
    <row r="69" spans="1:25" ht="10.5" customHeight="1">
      <c r="A69" s="26" t="s">
        <v>50</v>
      </c>
      <c r="B69" s="30">
        <f>SUM(B70:B71)</f>
        <v>106</v>
      </c>
      <c r="C69" s="47"/>
      <c r="D69" s="30">
        <f>SUM(D70:D71)</f>
        <v>275</v>
      </c>
      <c r="E69" s="47"/>
      <c r="F69" s="30">
        <f>SUM(F70:F71)</f>
        <v>3105</v>
      </c>
      <c r="G69" s="47"/>
      <c r="H69" s="30">
        <f>SUM(H70:H71)</f>
        <v>280</v>
      </c>
      <c r="I69" s="47"/>
      <c r="J69" s="30">
        <f>SUM(J70:J71)</f>
        <v>64</v>
      </c>
      <c r="K69" s="19"/>
      <c r="L69" s="4"/>
      <c r="M69" s="1"/>
      <c r="N69" s="4"/>
      <c r="O69" s="1"/>
      <c r="P69" s="4"/>
      <c r="Q69" s="1"/>
      <c r="R69" s="1"/>
      <c r="S69" s="1"/>
      <c r="T69" s="1"/>
      <c r="U69" s="1"/>
      <c r="V69" s="1"/>
      <c r="W69" s="1"/>
      <c r="X69" s="1"/>
      <c r="Y69" s="1"/>
    </row>
    <row r="70" spans="1:25" ht="10.5" customHeight="1">
      <c r="A70" s="35" t="s">
        <v>51</v>
      </c>
      <c r="B70" s="32">
        <f>13+11+3+20+1</f>
        <v>48</v>
      </c>
      <c r="C70" s="47"/>
      <c r="D70" s="32">
        <v>141</v>
      </c>
      <c r="E70" s="47"/>
      <c r="F70" s="32">
        <v>75</v>
      </c>
      <c r="G70" s="47"/>
      <c r="H70" s="32">
        <f>179+18+14</f>
        <v>211</v>
      </c>
      <c r="I70" s="47"/>
      <c r="J70" s="32">
        <v>53</v>
      </c>
      <c r="K70" s="19"/>
      <c r="L70" s="4"/>
      <c r="M70" s="1"/>
      <c r="N70" s="4"/>
      <c r="O70" s="1"/>
      <c r="P70" s="4"/>
      <c r="Q70" s="1"/>
      <c r="R70" s="1"/>
      <c r="S70" s="1"/>
      <c r="T70" s="1"/>
      <c r="U70" s="1"/>
      <c r="V70" s="1"/>
      <c r="W70" s="1"/>
      <c r="X70" s="1"/>
      <c r="Y70" s="1"/>
    </row>
    <row r="71" spans="1:25" ht="10.5" customHeight="1">
      <c r="A71" s="35" t="s">
        <v>52</v>
      </c>
      <c r="B71" s="34">
        <f>1+35+10+7+5</f>
        <v>58</v>
      </c>
      <c r="C71" s="47"/>
      <c r="D71" s="34">
        <v>134</v>
      </c>
      <c r="E71" s="47"/>
      <c r="F71" s="34">
        <v>3030</v>
      </c>
      <c r="G71" s="47"/>
      <c r="H71" s="34">
        <f>45+12+12</f>
        <v>69</v>
      </c>
      <c r="I71" s="47"/>
      <c r="J71" s="34">
        <v>11</v>
      </c>
      <c r="K71" s="1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0.5" customHeight="1">
      <c r="A72" s="35"/>
      <c r="B72" s="34"/>
      <c r="C72" s="47"/>
      <c r="D72" s="34"/>
      <c r="E72" s="47"/>
      <c r="F72" s="34"/>
      <c r="G72" s="47"/>
      <c r="H72" s="34"/>
      <c r="I72" s="47"/>
      <c r="J72" s="34"/>
      <c r="K72" s="20"/>
      <c r="L72" s="4"/>
      <c r="M72" s="1"/>
      <c r="N72" s="4"/>
      <c r="O72" s="5"/>
      <c r="P72" s="4"/>
      <c r="Q72" s="1"/>
      <c r="R72" s="1"/>
      <c r="S72" s="1"/>
      <c r="T72" s="1"/>
      <c r="U72" s="1"/>
      <c r="V72" s="1"/>
      <c r="W72" s="1"/>
      <c r="X72" s="1"/>
      <c r="Y72" s="1"/>
    </row>
    <row r="73" spans="1:25" ht="10.5" customHeight="1">
      <c r="A73" s="26" t="s">
        <v>53</v>
      </c>
      <c r="B73" s="30">
        <f>SUM(B74:B77)</f>
        <v>477</v>
      </c>
      <c r="C73" s="47"/>
      <c r="D73" s="30">
        <f>SUM(D74:D77)</f>
        <v>735</v>
      </c>
      <c r="E73" s="47"/>
      <c r="F73" s="30">
        <f>SUM(F74:F77)</f>
        <v>128</v>
      </c>
      <c r="G73" s="47"/>
      <c r="H73" s="30">
        <f>SUM(H74:H77)</f>
        <v>782</v>
      </c>
      <c r="I73" s="47"/>
      <c r="J73" s="30">
        <f>SUM(J74:J77)</f>
        <v>143</v>
      </c>
      <c r="K73" s="1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0.5" customHeight="1">
      <c r="A74" s="35" t="s">
        <v>70</v>
      </c>
      <c r="B74" s="33">
        <f>4+75+19+25+27</f>
        <v>150</v>
      </c>
      <c r="C74" s="47"/>
      <c r="D74" s="33">
        <v>280</v>
      </c>
      <c r="E74" s="47"/>
      <c r="F74" s="33">
        <v>46</v>
      </c>
      <c r="G74" s="47"/>
      <c r="H74" s="33">
        <f>180+44+19</f>
        <v>243</v>
      </c>
      <c r="I74" s="47"/>
      <c r="J74" s="33">
        <v>10</v>
      </c>
      <c r="K74" s="1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0.5" customHeight="1">
      <c r="A75" s="35" t="s">
        <v>54</v>
      </c>
      <c r="B75" s="32">
        <f>36+12+4+5+9</f>
        <v>66</v>
      </c>
      <c r="C75" s="47"/>
      <c r="D75" s="32">
        <v>106</v>
      </c>
      <c r="E75" s="47"/>
      <c r="F75" s="32">
        <v>50</v>
      </c>
      <c r="G75" s="47"/>
      <c r="H75" s="32">
        <f>51+17+5</f>
        <v>73</v>
      </c>
      <c r="I75" s="47"/>
      <c r="J75" s="32">
        <v>4</v>
      </c>
      <c r="K75" s="1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0.5" customHeight="1">
      <c r="A76" s="35" t="s">
        <v>71</v>
      </c>
      <c r="B76" s="33">
        <f>12+1+11+4</f>
        <v>28</v>
      </c>
      <c r="C76" s="47"/>
      <c r="D76" s="32">
        <v>105</v>
      </c>
      <c r="E76" s="47"/>
      <c r="F76" s="32">
        <v>8</v>
      </c>
      <c r="G76" s="47"/>
      <c r="H76" s="32">
        <f>57+5+8</f>
        <v>70</v>
      </c>
      <c r="I76" s="47"/>
      <c r="J76" s="32">
        <v>14</v>
      </c>
      <c r="K76" s="1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0.5" customHeight="1">
      <c r="A77" s="35" t="s">
        <v>55</v>
      </c>
      <c r="B77" s="33">
        <f>10+33+35+26+129</f>
        <v>233</v>
      </c>
      <c r="C77" s="47"/>
      <c r="D77" s="33">
        <v>244</v>
      </c>
      <c r="E77" s="47"/>
      <c r="F77" s="33">
        <v>24</v>
      </c>
      <c r="G77" s="47"/>
      <c r="H77" s="33">
        <f>318+30+48</f>
        <v>396</v>
      </c>
      <c r="I77" s="47"/>
      <c r="J77" s="33">
        <v>115</v>
      </c>
      <c r="K77" s="1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0.5" customHeight="1">
      <c r="A78" s="35"/>
      <c r="B78" s="33"/>
      <c r="C78" s="47"/>
      <c r="D78" s="33"/>
      <c r="E78" s="47"/>
      <c r="F78" s="33"/>
      <c r="G78" s="47"/>
      <c r="H78" s="33"/>
      <c r="I78" s="47"/>
      <c r="J78" s="33"/>
      <c r="K78" s="1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1.25">
      <c r="A79" s="26" t="s">
        <v>56</v>
      </c>
      <c r="B79" s="30">
        <f>+B80</f>
        <v>10060</v>
      </c>
      <c r="C79" s="47"/>
      <c r="D79" s="30">
        <f>+D80</f>
        <v>43498</v>
      </c>
      <c r="E79" s="47"/>
      <c r="F79" s="30">
        <f>+F80</f>
        <v>1585</v>
      </c>
      <c r="G79" s="47"/>
      <c r="H79" s="30">
        <f>+H80</f>
        <v>10871</v>
      </c>
      <c r="I79" s="47"/>
      <c r="J79" s="30">
        <f>+J80</f>
        <v>4182</v>
      </c>
      <c r="K79" s="1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1.25">
      <c r="A80" s="35" t="s">
        <v>57</v>
      </c>
      <c r="B80" s="33">
        <f>50+7120+732+948+1210</f>
        <v>10060</v>
      </c>
      <c r="C80" s="47"/>
      <c r="D80" s="33">
        <v>43498</v>
      </c>
      <c r="E80" s="47"/>
      <c r="F80" s="33">
        <v>1585</v>
      </c>
      <c r="G80" s="47"/>
      <c r="H80" s="33">
        <f>1069+8093+1709</f>
        <v>10871</v>
      </c>
      <c r="I80" s="47"/>
      <c r="J80" s="33">
        <v>4182</v>
      </c>
      <c r="K80" s="1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1.25">
      <c r="A81" s="35"/>
      <c r="B81" s="37"/>
      <c r="C81" s="47"/>
      <c r="D81" s="37"/>
      <c r="E81" s="47"/>
      <c r="F81" s="37"/>
      <c r="G81" s="47"/>
      <c r="H81" s="37"/>
      <c r="I81" s="47"/>
      <c r="J81" s="37"/>
      <c r="K81" s="1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11" ht="11.25">
      <c r="A82" s="26" t="s">
        <v>58</v>
      </c>
      <c r="B82" s="38">
        <f>+B83</f>
        <v>432</v>
      </c>
      <c r="C82" s="47"/>
      <c r="D82" s="38">
        <f>+D83</f>
        <v>413</v>
      </c>
      <c r="E82" s="47"/>
      <c r="F82" s="38">
        <f>+F83</f>
        <v>6150</v>
      </c>
      <c r="G82" s="47"/>
      <c r="H82" s="38">
        <f>+H83</f>
        <v>521</v>
      </c>
      <c r="I82" s="47"/>
      <c r="J82" s="38">
        <f>+J83</f>
        <v>7323</v>
      </c>
      <c r="K82" s="19"/>
    </row>
    <row r="83" spans="1:11" ht="11.25">
      <c r="A83" s="35" t="s">
        <v>59</v>
      </c>
      <c r="B83" s="37">
        <f>29+79+94+170+60</f>
        <v>432</v>
      </c>
      <c r="C83" s="47"/>
      <c r="D83" s="37">
        <v>413</v>
      </c>
      <c r="E83" s="47"/>
      <c r="F83" s="37">
        <v>6150</v>
      </c>
      <c r="G83" s="47"/>
      <c r="H83" s="37">
        <f>87+281+153</f>
        <v>521</v>
      </c>
      <c r="I83" s="47"/>
      <c r="J83" s="37">
        <v>7323</v>
      </c>
      <c r="K83" s="19"/>
    </row>
    <row r="84" spans="1:11" ht="11.25">
      <c r="A84" s="26"/>
      <c r="B84" s="37"/>
      <c r="C84" s="47"/>
      <c r="D84" s="37"/>
      <c r="E84" s="47"/>
      <c r="F84" s="37"/>
      <c r="G84" s="47"/>
      <c r="H84" s="37"/>
      <c r="I84" s="47"/>
      <c r="J84" s="37"/>
      <c r="K84" s="19"/>
    </row>
    <row r="85" spans="1:11" ht="11.25">
      <c r="A85" s="26" t="s">
        <v>60</v>
      </c>
      <c r="B85" s="38">
        <f>+B86</f>
        <v>404</v>
      </c>
      <c r="C85" s="47"/>
      <c r="D85" s="38">
        <f>+D86</f>
        <v>808</v>
      </c>
      <c r="E85" s="47"/>
      <c r="F85" s="38">
        <f>+F86</f>
        <v>1266</v>
      </c>
      <c r="G85" s="47"/>
      <c r="H85" s="38">
        <f>+H86</f>
        <v>827</v>
      </c>
      <c r="I85" s="47"/>
      <c r="J85" s="38">
        <f>+J86</f>
        <v>106</v>
      </c>
      <c r="K85" s="19"/>
    </row>
    <row r="86" spans="1:11" ht="11.25">
      <c r="A86" s="35" t="s">
        <v>61</v>
      </c>
      <c r="B86" s="37">
        <f>6+178+79+84+57</f>
        <v>404</v>
      </c>
      <c r="C86" s="47"/>
      <c r="D86" s="37">
        <v>808</v>
      </c>
      <c r="E86" s="47"/>
      <c r="F86" s="37">
        <v>1266</v>
      </c>
      <c r="G86" s="47"/>
      <c r="H86" s="37">
        <f>73+535+219</f>
        <v>827</v>
      </c>
      <c r="I86" s="47"/>
      <c r="J86" s="37">
        <v>106</v>
      </c>
      <c r="K86" s="19"/>
    </row>
    <row r="87" spans="1:11" ht="11.25">
      <c r="A87" s="35"/>
      <c r="B87" s="37"/>
      <c r="C87" s="47"/>
      <c r="D87" s="37"/>
      <c r="E87" s="47"/>
      <c r="F87" s="37"/>
      <c r="G87" s="47"/>
      <c r="H87" s="37"/>
      <c r="I87" s="47"/>
      <c r="J87" s="37"/>
      <c r="K87" s="19"/>
    </row>
    <row r="88" spans="1:11" ht="11.25">
      <c r="A88" s="26" t="s">
        <v>80</v>
      </c>
      <c r="B88" s="38">
        <f>SUM(B89:B91)</f>
        <v>684</v>
      </c>
      <c r="C88" s="47"/>
      <c r="D88" s="38">
        <f>SUM(D89:D91)</f>
        <v>947</v>
      </c>
      <c r="E88" s="47"/>
      <c r="F88" s="38">
        <f>SUM(F89:F91)</f>
        <v>206</v>
      </c>
      <c r="G88" s="47"/>
      <c r="H88" s="38">
        <f>SUM(H89:H91)</f>
        <v>617</v>
      </c>
      <c r="I88" s="47"/>
      <c r="J88" s="38">
        <f>SUM(J89:J91)</f>
        <v>47</v>
      </c>
      <c r="K88" s="19"/>
    </row>
    <row r="89" spans="1:11" ht="11.25">
      <c r="A89" s="35" t="s">
        <v>81</v>
      </c>
      <c r="B89" s="33">
        <f>104+124+13+57</f>
        <v>298</v>
      </c>
      <c r="C89" s="47"/>
      <c r="D89" s="37">
        <v>162</v>
      </c>
      <c r="E89" s="47"/>
      <c r="F89" s="37">
        <v>79</v>
      </c>
      <c r="G89" s="47"/>
      <c r="H89" s="37">
        <f>17+186+38</f>
        <v>241</v>
      </c>
      <c r="I89" s="47"/>
      <c r="J89" s="37">
        <v>23</v>
      </c>
      <c r="K89" s="19"/>
    </row>
    <row r="90" spans="1:11" ht="11.25">
      <c r="A90" s="35" t="s">
        <v>62</v>
      </c>
      <c r="B90" s="37">
        <f>3+47+14+15+25</f>
        <v>104</v>
      </c>
      <c r="C90" s="47"/>
      <c r="D90" s="37">
        <v>246</v>
      </c>
      <c r="E90" s="47"/>
      <c r="F90" s="37">
        <v>37</v>
      </c>
      <c r="G90" s="47"/>
      <c r="H90" s="37">
        <f>14+52+25</f>
        <v>91</v>
      </c>
      <c r="I90" s="47"/>
      <c r="J90" s="37">
        <v>10</v>
      </c>
      <c r="K90" s="19"/>
    </row>
    <row r="91" spans="1:11" ht="11.25">
      <c r="A91" s="35" t="s">
        <v>63</v>
      </c>
      <c r="B91" s="37">
        <f>98+78+36+40+30</f>
        <v>282</v>
      </c>
      <c r="C91" s="47"/>
      <c r="D91" s="37">
        <v>539</v>
      </c>
      <c r="E91" s="47"/>
      <c r="F91" s="37">
        <v>90</v>
      </c>
      <c r="G91" s="47"/>
      <c r="H91" s="37">
        <f>72+175+38</f>
        <v>285</v>
      </c>
      <c r="I91" s="47"/>
      <c r="J91" s="37">
        <v>14</v>
      </c>
      <c r="K91" s="19"/>
    </row>
    <row r="92" spans="1:11" ht="11.25">
      <c r="A92" s="35"/>
      <c r="B92" s="37"/>
      <c r="C92" s="47"/>
      <c r="D92" s="37"/>
      <c r="E92" s="47"/>
      <c r="F92" s="37"/>
      <c r="G92" s="47"/>
      <c r="H92" s="37"/>
      <c r="I92" s="47"/>
      <c r="J92" s="37"/>
      <c r="K92" s="19"/>
    </row>
    <row r="93" spans="1:11" ht="11.25">
      <c r="A93" s="26" t="s">
        <v>64</v>
      </c>
      <c r="B93" s="38">
        <f>+B94</f>
        <v>287</v>
      </c>
      <c r="C93" s="47"/>
      <c r="D93" s="38">
        <f>+D94</f>
        <v>267</v>
      </c>
      <c r="E93" s="47"/>
      <c r="F93" s="38">
        <f>+F94</f>
        <v>706</v>
      </c>
      <c r="G93" s="47"/>
      <c r="H93" s="38">
        <f>+H94</f>
        <v>516</v>
      </c>
      <c r="I93" s="47"/>
      <c r="J93" s="30">
        <f>+J94</f>
        <v>127</v>
      </c>
      <c r="K93" s="19"/>
    </row>
    <row r="94" spans="1:11" ht="11.25">
      <c r="A94" s="35" t="s">
        <v>65</v>
      </c>
      <c r="B94" s="32">
        <f>5+84+45+121+32</f>
        <v>287</v>
      </c>
      <c r="C94" s="47"/>
      <c r="D94" s="37">
        <v>267</v>
      </c>
      <c r="E94" s="47"/>
      <c r="F94" s="37">
        <v>706</v>
      </c>
      <c r="G94" s="47"/>
      <c r="H94" s="37">
        <f>13+384+119</f>
        <v>516</v>
      </c>
      <c r="I94" s="47"/>
      <c r="J94" s="34">
        <v>127</v>
      </c>
      <c r="K94" s="19"/>
    </row>
    <row r="95" spans="1:11" ht="11.25">
      <c r="A95" s="35"/>
      <c r="B95" s="32"/>
      <c r="C95" s="47"/>
      <c r="D95" s="40"/>
      <c r="E95" s="47"/>
      <c r="F95" s="37"/>
      <c r="G95" s="47"/>
      <c r="H95" s="37"/>
      <c r="I95" s="47"/>
      <c r="J95" s="40"/>
      <c r="K95" s="19"/>
    </row>
    <row r="96" spans="1:11" ht="11.25">
      <c r="A96" s="35" t="s">
        <v>66</v>
      </c>
      <c r="B96" s="32">
        <f>85+50+8+5+4</f>
        <v>152</v>
      </c>
      <c r="C96" s="47"/>
      <c r="D96" s="32">
        <v>136</v>
      </c>
      <c r="E96" s="47"/>
      <c r="F96" s="33">
        <v>23</v>
      </c>
      <c r="G96" s="47"/>
      <c r="H96" s="32">
        <f>5+7+2</f>
        <v>14</v>
      </c>
      <c r="I96" s="47"/>
      <c r="J96" s="32">
        <v>2</v>
      </c>
      <c r="K96" s="19"/>
    </row>
    <row r="97" spans="1:11" ht="11.25">
      <c r="A97" s="35" t="s">
        <v>67</v>
      </c>
      <c r="B97" s="33">
        <f>323+37+34+32</f>
        <v>426</v>
      </c>
      <c r="C97" s="47"/>
      <c r="D97" s="37">
        <v>222</v>
      </c>
      <c r="E97" s="47"/>
      <c r="F97" s="37">
        <v>7</v>
      </c>
      <c r="G97" s="47"/>
      <c r="H97" s="37">
        <f>28+42+23</f>
        <v>93</v>
      </c>
      <c r="I97" s="47"/>
      <c r="J97" s="39">
        <v>1</v>
      </c>
      <c r="K97" s="19"/>
    </row>
    <row r="98" spans="1:11" ht="11.25">
      <c r="A98" s="35"/>
      <c r="B98" s="36"/>
      <c r="C98" s="47"/>
      <c r="D98" s="40"/>
      <c r="E98" s="47"/>
      <c r="F98" s="37"/>
      <c r="G98" s="47"/>
      <c r="H98" s="40"/>
      <c r="I98" s="47"/>
      <c r="J98" s="40"/>
      <c r="K98" s="19"/>
    </row>
    <row r="99" spans="1:11" ht="11.25">
      <c r="A99" s="35" t="s">
        <v>68</v>
      </c>
      <c r="B99" s="33" t="s">
        <v>72</v>
      </c>
      <c r="C99" s="47"/>
      <c r="D99" s="33" t="s">
        <v>74</v>
      </c>
      <c r="E99" s="47"/>
      <c r="F99" s="33" t="s">
        <v>74</v>
      </c>
      <c r="G99" s="47"/>
      <c r="H99" s="37">
        <f>5+1</f>
        <v>6</v>
      </c>
      <c r="I99" s="47"/>
      <c r="J99" s="33" t="s">
        <v>74</v>
      </c>
      <c r="K99" s="19"/>
    </row>
    <row r="100" spans="1:11" ht="11.25">
      <c r="A100" s="48"/>
      <c r="B100" s="49"/>
      <c r="C100" s="49"/>
      <c r="D100" s="49"/>
      <c r="E100" s="49"/>
      <c r="F100" s="49"/>
      <c r="G100" s="49"/>
      <c r="H100" s="49"/>
      <c r="I100" s="49"/>
      <c r="J100" s="49"/>
      <c r="K100" s="19"/>
    </row>
    <row r="101" spans="1:11" ht="11.25">
      <c r="A101" s="45" t="s">
        <v>69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19"/>
    </row>
    <row r="102" spans="1:11" ht="11.25">
      <c r="A102" s="8"/>
      <c r="B102" s="23"/>
      <c r="C102" s="23"/>
      <c r="D102" s="21"/>
      <c r="E102" s="21"/>
      <c r="F102" s="21"/>
      <c r="G102" s="21"/>
      <c r="H102" s="21"/>
      <c r="I102" s="21"/>
      <c r="J102" s="22"/>
      <c r="K102" s="19"/>
    </row>
    <row r="103" spans="1:11" ht="11.25">
      <c r="A103" s="8"/>
      <c r="B103" s="23"/>
      <c r="C103" s="23"/>
      <c r="D103" s="21"/>
      <c r="E103" s="21"/>
      <c r="F103" s="21"/>
      <c r="G103" s="21"/>
      <c r="H103" s="21"/>
      <c r="I103" s="21"/>
      <c r="J103" s="22"/>
      <c r="K103" s="19"/>
    </row>
    <row r="104" spans="1:11" ht="11.25">
      <c r="A104" s="8"/>
      <c r="B104" s="23"/>
      <c r="C104" s="23"/>
      <c r="D104" s="21"/>
      <c r="E104" s="21"/>
      <c r="F104" s="21"/>
      <c r="G104" s="21"/>
      <c r="H104" s="21"/>
      <c r="I104" s="21"/>
      <c r="J104" s="22"/>
      <c r="K104" s="19"/>
    </row>
    <row r="105" spans="1:11" ht="11.25">
      <c r="A105" s="8"/>
      <c r="B105" s="23"/>
      <c r="C105" s="23"/>
      <c r="D105" s="21"/>
      <c r="E105" s="21"/>
      <c r="F105" s="21"/>
      <c r="G105" s="21"/>
      <c r="H105" s="21"/>
      <c r="I105" s="21"/>
      <c r="J105" s="22"/>
      <c r="K105" s="19"/>
    </row>
    <row r="106" spans="1:11" ht="11.25">
      <c r="A106" s="8"/>
      <c r="B106" s="23"/>
      <c r="C106" s="23"/>
      <c r="D106" s="21"/>
      <c r="E106" s="21"/>
      <c r="F106" s="21"/>
      <c r="G106" s="21"/>
      <c r="H106" s="21"/>
      <c r="I106" s="21"/>
      <c r="J106" s="22"/>
      <c r="K106" s="19"/>
    </row>
    <row r="107" spans="1:11" ht="11.25">
      <c r="A107" s="8"/>
      <c r="B107" s="23"/>
      <c r="C107" s="23"/>
      <c r="D107" s="21"/>
      <c r="E107" s="21"/>
      <c r="F107" s="21"/>
      <c r="G107" s="21"/>
      <c r="H107" s="21"/>
      <c r="I107" s="21"/>
      <c r="J107" s="22"/>
      <c r="K107" s="19"/>
    </row>
    <row r="108" spans="1:11" ht="11.25">
      <c r="A108" s="8"/>
      <c r="B108" s="23"/>
      <c r="C108" s="23"/>
      <c r="D108" s="21"/>
      <c r="E108" s="21"/>
      <c r="F108" s="21"/>
      <c r="G108" s="21"/>
      <c r="H108" s="21"/>
      <c r="I108" s="21"/>
      <c r="J108" s="22"/>
      <c r="K108" s="19"/>
    </row>
    <row r="109" spans="1:11" ht="11.25">
      <c r="A109" s="8"/>
      <c r="B109" s="23"/>
      <c r="C109" s="23"/>
      <c r="D109" s="21"/>
      <c r="E109" s="21"/>
      <c r="F109" s="21"/>
      <c r="G109" s="21"/>
      <c r="H109" s="21"/>
      <c r="I109" s="21"/>
      <c r="J109" s="21"/>
      <c r="K109" s="19"/>
    </row>
    <row r="110" spans="1:11" ht="11.25">
      <c r="A110" s="8"/>
      <c r="B110" s="23"/>
      <c r="C110" s="23"/>
      <c r="D110" s="21"/>
      <c r="E110" s="21"/>
      <c r="F110" s="21"/>
      <c r="G110" s="21"/>
      <c r="H110" s="21"/>
      <c r="I110" s="21"/>
      <c r="J110" s="21"/>
      <c r="K110" s="19"/>
    </row>
    <row r="111" spans="1:11" ht="11.25">
      <c r="A111" s="8"/>
      <c r="B111" s="23"/>
      <c r="C111" s="23"/>
      <c r="D111" s="21"/>
      <c r="E111" s="21"/>
      <c r="F111" s="21"/>
      <c r="G111" s="21"/>
      <c r="H111" s="21"/>
      <c r="I111" s="21"/>
      <c r="J111" s="21"/>
      <c r="K111" s="19"/>
    </row>
    <row r="112" spans="1:11" ht="11.25">
      <c r="A112" s="8"/>
      <c r="B112" s="23"/>
      <c r="C112" s="23"/>
      <c r="D112" s="21"/>
      <c r="E112" s="21"/>
      <c r="F112" s="21"/>
      <c r="G112" s="21"/>
      <c r="H112" s="21"/>
      <c r="I112" s="21"/>
      <c r="J112" s="21"/>
      <c r="K112" s="19"/>
    </row>
    <row r="113" spans="1:11" ht="11.25">
      <c r="A113" s="8"/>
      <c r="B113" s="23"/>
      <c r="C113" s="23"/>
      <c r="D113" s="21"/>
      <c r="E113" s="21"/>
      <c r="F113" s="21"/>
      <c r="G113" s="21"/>
      <c r="H113" s="21"/>
      <c r="I113" s="21"/>
      <c r="J113" s="21"/>
      <c r="K113" s="19"/>
    </row>
    <row r="114" spans="1:11" ht="11.25">
      <c r="A114" s="8"/>
      <c r="B114" s="23"/>
      <c r="C114" s="23"/>
      <c r="D114" s="21"/>
      <c r="E114" s="21"/>
      <c r="F114" s="21"/>
      <c r="G114" s="21"/>
      <c r="H114" s="21"/>
      <c r="I114" s="21"/>
      <c r="J114" s="21"/>
      <c r="K114" s="19"/>
    </row>
    <row r="115" spans="1:11" ht="11.25">
      <c r="A115" s="8"/>
      <c r="B115" s="23"/>
      <c r="C115" s="23"/>
      <c r="D115" s="21"/>
      <c r="E115" s="21"/>
      <c r="F115" s="21"/>
      <c r="G115" s="21"/>
      <c r="H115" s="21"/>
      <c r="I115" s="21"/>
      <c r="J115" s="21"/>
      <c r="K115" s="19"/>
    </row>
    <row r="116" spans="1:11" ht="11.25">
      <c r="A116" s="8"/>
      <c r="B116" s="23"/>
      <c r="C116" s="23"/>
      <c r="D116" s="21"/>
      <c r="E116" s="21"/>
      <c r="F116" s="21"/>
      <c r="G116" s="21"/>
      <c r="H116" s="21"/>
      <c r="I116" s="21"/>
      <c r="J116" s="21"/>
      <c r="K116" s="19"/>
    </row>
    <row r="117" spans="1:11" ht="11.25">
      <c r="A117" s="8"/>
      <c r="B117" s="23"/>
      <c r="C117" s="23"/>
      <c r="D117" s="21"/>
      <c r="E117" s="21"/>
      <c r="F117" s="21"/>
      <c r="G117" s="21"/>
      <c r="H117" s="21"/>
      <c r="I117" s="21"/>
      <c r="J117" s="21"/>
      <c r="K117" s="19"/>
    </row>
    <row r="118" spans="1:11" ht="11.25">
      <c r="A118" s="8"/>
      <c r="B118" s="23"/>
      <c r="C118" s="23"/>
      <c r="D118" s="21"/>
      <c r="E118" s="21"/>
      <c r="F118" s="21"/>
      <c r="G118" s="21"/>
      <c r="H118" s="21"/>
      <c r="I118" s="21"/>
      <c r="J118" s="21"/>
      <c r="K118" s="19"/>
    </row>
    <row r="119" spans="1:11" ht="11.25">
      <c r="A119" s="8"/>
      <c r="B119" s="23"/>
      <c r="C119" s="23"/>
      <c r="D119" s="21"/>
      <c r="E119" s="21"/>
      <c r="F119" s="21"/>
      <c r="G119" s="21"/>
      <c r="H119" s="21"/>
      <c r="I119" s="21"/>
      <c r="J119" s="21"/>
      <c r="K119" s="19"/>
    </row>
    <row r="120" spans="1:11" ht="11.25">
      <c r="A120" s="8"/>
      <c r="B120" s="23"/>
      <c r="C120" s="23"/>
      <c r="D120" s="21"/>
      <c r="E120" s="21"/>
      <c r="F120" s="21"/>
      <c r="G120" s="21"/>
      <c r="H120" s="21"/>
      <c r="I120" s="21"/>
      <c r="J120" s="21"/>
      <c r="K120" s="19"/>
    </row>
    <row r="121" spans="1:11" ht="11.25">
      <c r="A121" s="8"/>
      <c r="B121" s="23"/>
      <c r="C121" s="23"/>
      <c r="D121" s="21"/>
      <c r="E121" s="21"/>
      <c r="F121" s="21"/>
      <c r="G121" s="21"/>
      <c r="H121" s="21"/>
      <c r="I121" s="21"/>
      <c r="J121" s="21"/>
      <c r="K121" s="19"/>
    </row>
    <row r="122" spans="1:11" ht="11.25">
      <c r="A122" s="8"/>
      <c r="B122" s="23"/>
      <c r="C122" s="23"/>
      <c r="D122" s="21"/>
      <c r="E122" s="21"/>
      <c r="F122" s="21"/>
      <c r="G122" s="21"/>
      <c r="H122" s="21"/>
      <c r="I122" s="21"/>
      <c r="J122" s="21"/>
      <c r="K122" s="19"/>
    </row>
    <row r="123" spans="1:11" ht="11.25">
      <c r="A123" s="8"/>
      <c r="B123" s="23"/>
      <c r="C123" s="23"/>
      <c r="D123" s="21"/>
      <c r="E123" s="21"/>
      <c r="F123" s="21"/>
      <c r="G123" s="21"/>
      <c r="H123" s="21"/>
      <c r="I123" s="21"/>
      <c r="J123" s="21"/>
      <c r="K123" s="19"/>
    </row>
    <row r="124" spans="1:11" ht="11.25">
      <c r="A124" s="8"/>
      <c r="B124" s="23"/>
      <c r="C124" s="23"/>
      <c r="D124" s="21"/>
      <c r="E124" s="21"/>
      <c r="F124" s="21"/>
      <c r="G124" s="21"/>
      <c r="H124" s="21"/>
      <c r="I124" s="21"/>
      <c r="J124" s="21"/>
      <c r="K124" s="19"/>
    </row>
    <row r="125" spans="1:11" ht="11.25">
      <c r="A125" s="8"/>
      <c r="B125" s="23"/>
      <c r="C125" s="23"/>
      <c r="D125" s="21"/>
      <c r="E125" s="21"/>
      <c r="F125" s="21"/>
      <c r="G125" s="21"/>
      <c r="H125" s="21"/>
      <c r="I125" s="21"/>
      <c r="J125" s="21"/>
      <c r="K125" s="19"/>
    </row>
    <row r="126" spans="1:11" ht="11.25">
      <c r="A126" s="8"/>
      <c r="B126" s="23"/>
      <c r="C126" s="23"/>
      <c r="D126" s="21"/>
      <c r="E126" s="21"/>
      <c r="F126" s="21"/>
      <c r="G126" s="21"/>
      <c r="H126" s="21"/>
      <c r="I126" s="21"/>
      <c r="J126" s="21"/>
      <c r="K126" s="19"/>
    </row>
    <row r="127" spans="1:11" ht="11.25">
      <c r="A127" s="8"/>
      <c r="B127" s="23"/>
      <c r="C127" s="23"/>
      <c r="D127" s="21"/>
      <c r="E127" s="21"/>
      <c r="F127" s="21"/>
      <c r="G127" s="21"/>
      <c r="H127" s="21"/>
      <c r="I127" s="21"/>
      <c r="J127" s="21"/>
      <c r="K127" s="19"/>
    </row>
    <row r="128" spans="1:10" ht="11.25">
      <c r="A128" s="8"/>
      <c r="B128" s="15"/>
      <c r="C128" s="15"/>
      <c r="D128" s="16"/>
      <c r="E128" s="16"/>
      <c r="F128" s="16"/>
      <c r="G128" s="16"/>
      <c r="H128" s="16"/>
      <c r="I128" s="16"/>
      <c r="J128" s="16"/>
    </row>
    <row r="129" spans="1:10" ht="11.25">
      <c r="A129" s="8"/>
      <c r="B129" s="15"/>
      <c r="C129" s="15"/>
      <c r="D129" s="16"/>
      <c r="E129" s="16"/>
      <c r="F129" s="16"/>
      <c r="G129" s="16"/>
      <c r="H129" s="16"/>
      <c r="I129" s="16"/>
      <c r="J129" s="16"/>
    </row>
    <row r="130" spans="1:10" ht="11.25">
      <c r="A130" s="8"/>
      <c r="B130" s="15"/>
      <c r="C130" s="15"/>
      <c r="D130" s="16"/>
      <c r="E130" s="16"/>
      <c r="F130" s="16"/>
      <c r="G130" s="16"/>
      <c r="H130" s="16"/>
      <c r="I130" s="16"/>
      <c r="J130" s="16"/>
    </row>
    <row r="131" spans="1:10" ht="11.25">
      <c r="A131" s="8"/>
      <c r="B131" s="15"/>
      <c r="C131" s="15"/>
      <c r="D131" s="16"/>
      <c r="E131" s="16"/>
      <c r="F131" s="16"/>
      <c r="G131" s="16"/>
      <c r="H131" s="16"/>
      <c r="I131" s="16"/>
      <c r="J131" s="16"/>
    </row>
    <row r="132" spans="1:10" ht="11.25">
      <c r="A132" s="8"/>
      <c r="B132" s="15"/>
      <c r="C132" s="15"/>
      <c r="D132" s="16"/>
      <c r="E132" s="16"/>
      <c r="F132" s="16"/>
      <c r="G132" s="16"/>
      <c r="H132" s="16"/>
      <c r="I132" s="16"/>
      <c r="J132" s="16"/>
    </row>
    <row r="133" spans="1:10" ht="11.25">
      <c r="A133" s="8"/>
      <c r="B133" s="15"/>
      <c r="C133" s="15"/>
      <c r="D133" s="16"/>
      <c r="E133" s="16"/>
      <c r="F133" s="16"/>
      <c r="G133" s="16"/>
      <c r="H133" s="16"/>
      <c r="I133" s="16"/>
      <c r="J133" s="16"/>
    </row>
    <row r="134" spans="1:10" ht="11.25">
      <c r="A134" s="8"/>
      <c r="B134" s="15"/>
      <c r="C134" s="15"/>
      <c r="D134" s="16"/>
      <c r="E134" s="16"/>
      <c r="F134" s="16"/>
      <c r="G134" s="16"/>
      <c r="H134" s="16"/>
      <c r="I134" s="16"/>
      <c r="J134" s="16"/>
    </row>
    <row r="135" spans="1:10" ht="11.25">
      <c r="A135" s="8"/>
      <c r="B135" s="15"/>
      <c r="C135" s="15"/>
      <c r="D135" s="16"/>
      <c r="E135" s="16"/>
      <c r="F135" s="16"/>
      <c r="G135" s="16"/>
      <c r="H135" s="16"/>
      <c r="I135" s="16"/>
      <c r="J135" s="16"/>
    </row>
    <row r="136" spans="1:10" ht="11.25">
      <c r="A136" s="8"/>
      <c r="B136" s="15"/>
      <c r="C136" s="15"/>
      <c r="D136" s="16"/>
      <c r="E136" s="16"/>
      <c r="F136" s="16"/>
      <c r="G136" s="16"/>
      <c r="H136" s="16"/>
      <c r="I136" s="16"/>
      <c r="J136" s="16"/>
    </row>
    <row r="137" spans="1:10" ht="11.25">
      <c r="A137" s="8"/>
      <c r="B137" s="15"/>
      <c r="C137" s="15"/>
      <c r="D137" s="16"/>
      <c r="E137" s="16"/>
      <c r="F137" s="16"/>
      <c r="G137" s="16"/>
      <c r="H137" s="16"/>
      <c r="I137" s="16"/>
      <c r="J137" s="16"/>
    </row>
    <row r="138" spans="1:10" ht="11.25">
      <c r="A138" s="8"/>
      <c r="B138" s="15"/>
      <c r="C138" s="15"/>
      <c r="D138" s="16"/>
      <c r="E138" s="16"/>
      <c r="F138" s="16"/>
      <c r="G138" s="16"/>
      <c r="H138" s="16"/>
      <c r="I138" s="16"/>
      <c r="J138" s="16"/>
    </row>
    <row r="139" spans="1:10" ht="11.25">
      <c r="A139" s="8"/>
      <c r="B139" s="15"/>
      <c r="C139" s="15"/>
      <c r="D139" s="16"/>
      <c r="E139" s="16"/>
      <c r="F139" s="16"/>
      <c r="G139" s="16"/>
      <c r="H139" s="16"/>
      <c r="I139" s="16"/>
      <c r="J139" s="16"/>
    </row>
    <row r="140" spans="1:10" ht="11.25">
      <c r="A140" s="8"/>
      <c r="B140" s="15"/>
      <c r="C140" s="15"/>
      <c r="D140" s="16"/>
      <c r="E140" s="16"/>
      <c r="F140" s="16"/>
      <c r="G140" s="16"/>
      <c r="H140" s="16"/>
      <c r="I140" s="16"/>
      <c r="J140" s="16"/>
    </row>
    <row r="141" spans="1:10" ht="11.25">
      <c r="A141" s="8"/>
      <c r="B141" s="15"/>
      <c r="C141" s="15"/>
      <c r="D141" s="16"/>
      <c r="E141" s="16"/>
      <c r="F141" s="16"/>
      <c r="G141" s="16"/>
      <c r="H141" s="16"/>
      <c r="I141" s="16"/>
      <c r="J141" s="16"/>
    </row>
    <row r="142" spans="1:10" ht="11.25">
      <c r="A142" s="8"/>
      <c r="B142" s="15"/>
      <c r="C142" s="15"/>
      <c r="D142" s="16"/>
      <c r="E142" s="16"/>
      <c r="F142" s="16"/>
      <c r="G142" s="16"/>
      <c r="H142" s="16"/>
      <c r="I142" s="16"/>
      <c r="J142" s="16"/>
    </row>
    <row r="143" spans="1:10" ht="11.25">
      <c r="A143" s="8"/>
      <c r="B143" s="15"/>
      <c r="C143" s="15"/>
      <c r="D143" s="16"/>
      <c r="E143" s="16"/>
      <c r="F143" s="16"/>
      <c r="G143" s="16"/>
      <c r="H143" s="16"/>
      <c r="I143" s="16"/>
      <c r="J143" s="16"/>
    </row>
    <row r="144" spans="1:10" ht="11.25">
      <c r="A144" s="8"/>
      <c r="B144" s="15"/>
      <c r="C144" s="15"/>
      <c r="D144" s="16"/>
      <c r="E144" s="16"/>
      <c r="F144" s="16"/>
      <c r="G144" s="16"/>
      <c r="H144" s="16"/>
      <c r="I144" s="16"/>
      <c r="J144" s="16"/>
    </row>
    <row r="145" spans="1:10" ht="11.25">
      <c r="A145" s="8"/>
      <c r="B145" s="15"/>
      <c r="C145" s="15"/>
      <c r="D145" s="16"/>
      <c r="E145" s="16"/>
      <c r="F145" s="16"/>
      <c r="G145" s="16"/>
      <c r="H145" s="16"/>
      <c r="I145" s="16"/>
      <c r="J145" s="16"/>
    </row>
    <row r="146" spans="1:10" ht="11.25">
      <c r="A146" s="8"/>
      <c r="B146" s="15"/>
      <c r="C146" s="15"/>
      <c r="D146" s="16"/>
      <c r="E146" s="16"/>
      <c r="F146" s="16"/>
      <c r="G146" s="16"/>
      <c r="H146" s="16"/>
      <c r="I146" s="16"/>
      <c r="J146" s="16"/>
    </row>
    <row r="147" spans="1:10" ht="11.25">
      <c r="A147" s="8"/>
      <c r="B147" s="15"/>
      <c r="C147" s="15"/>
      <c r="D147" s="16"/>
      <c r="E147" s="16"/>
      <c r="F147" s="16"/>
      <c r="G147" s="16"/>
      <c r="H147" s="16"/>
      <c r="I147" s="16"/>
      <c r="J147" s="16"/>
    </row>
    <row r="148" spans="1:10" ht="11.25">
      <c r="A148" s="8"/>
      <c r="B148" s="15"/>
      <c r="C148" s="15"/>
      <c r="D148" s="16"/>
      <c r="E148" s="16"/>
      <c r="F148" s="16"/>
      <c r="G148" s="16"/>
      <c r="H148" s="16"/>
      <c r="I148" s="16"/>
      <c r="J148" s="16"/>
    </row>
    <row r="149" spans="1:10" ht="11.25">
      <c r="A149" s="8"/>
      <c r="B149" s="15"/>
      <c r="C149" s="15"/>
      <c r="D149" s="16"/>
      <c r="E149" s="16"/>
      <c r="F149" s="16"/>
      <c r="G149" s="16"/>
      <c r="H149" s="16"/>
      <c r="I149" s="16"/>
      <c r="J149" s="16"/>
    </row>
    <row r="150" spans="1:10" ht="11.25">
      <c r="A150" s="8"/>
      <c r="B150" s="15"/>
      <c r="C150" s="15"/>
      <c r="D150" s="16"/>
      <c r="E150" s="16"/>
      <c r="F150" s="16"/>
      <c r="G150" s="16"/>
      <c r="H150" s="16"/>
      <c r="I150" s="16"/>
      <c r="J150" s="16"/>
    </row>
    <row r="151" spans="1:10" ht="11.25">
      <c r="A151" s="8"/>
      <c r="B151" s="15"/>
      <c r="C151" s="15"/>
      <c r="D151" s="16"/>
      <c r="E151" s="16"/>
      <c r="F151" s="16"/>
      <c r="G151" s="16"/>
      <c r="H151" s="16"/>
      <c r="I151" s="16"/>
      <c r="J151" s="16"/>
    </row>
    <row r="152" spans="1:10" ht="11.25">
      <c r="A152" s="8"/>
      <c r="B152" s="15"/>
      <c r="C152" s="15"/>
      <c r="D152" s="16"/>
      <c r="E152" s="16"/>
      <c r="F152" s="16"/>
      <c r="G152" s="16"/>
      <c r="H152" s="16"/>
      <c r="I152" s="16"/>
      <c r="J152" s="16"/>
    </row>
    <row r="153" spans="1:10" ht="11.25">
      <c r="A153" s="8"/>
      <c r="B153" s="15"/>
      <c r="C153" s="15"/>
      <c r="D153" s="16"/>
      <c r="E153" s="16"/>
      <c r="F153" s="16"/>
      <c r="G153" s="16"/>
      <c r="H153" s="16"/>
      <c r="I153" s="16"/>
      <c r="J153" s="16"/>
    </row>
    <row r="154" spans="1:10" ht="11.25">
      <c r="A154" s="8"/>
      <c r="B154" s="15"/>
      <c r="C154" s="15"/>
      <c r="D154" s="16"/>
      <c r="E154" s="16"/>
      <c r="F154" s="16"/>
      <c r="G154" s="16"/>
      <c r="H154" s="16"/>
      <c r="I154" s="16"/>
      <c r="J154" s="16"/>
    </row>
    <row r="155" spans="1:10" ht="11.25">
      <c r="A155" s="8"/>
      <c r="B155" s="15"/>
      <c r="C155" s="15"/>
      <c r="D155" s="16"/>
      <c r="E155" s="16"/>
      <c r="F155" s="16"/>
      <c r="G155" s="16"/>
      <c r="H155" s="16"/>
      <c r="I155" s="16"/>
      <c r="J155" s="16"/>
    </row>
    <row r="156" spans="1:10" ht="11.25">
      <c r="A156" s="8"/>
      <c r="B156" s="15"/>
      <c r="C156" s="15"/>
      <c r="D156" s="16"/>
      <c r="E156" s="16"/>
      <c r="F156" s="16"/>
      <c r="G156" s="16"/>
      <c r="H156" s="16"/>
      <c r="I156" s="16"/>
      <c r="J156" s="16"/>
    </row>
    <row r="157" spans="1:10" ht="11.25">
      <c r="A157" s="8"/>
      <c r="B157" s="15"/>
      <c r="C157" s="15"/>
      <c r="D157" s="16"/>
      <c r="E157" s="16"/>
      <c r="F157" s="16"/>
      <c r="G157" s="16"/>
      <c r="H157" s="16"/>
      <c r="I157" s="16"/>
      <c r="J157" s="16"/>
    </row>
    <row r="158" spans="1:10" ht="11.25">
      <c r="A158" s="8"/>
      <c r="B158" s="15"/>
      <c r="C158" s="15"/>
      <c r="D158" s="16"/>
      <c r="E158" s="16"/>
      <c r="F158" s="16"/>
      <c r="G158" s="16"/>
      <c r="H158" s="16"/>
      <c r="I158" s="16"/>
      <c r="J158" s="16"/>
    </row>
    <row r="159" spans="1:10" ht="11.25">
      <c r="A159" s="8"/>
      <c r="B159" s="15"/>
      <c r="C159" s="15"/>
      <c r="D159" s="16"/>
      <c r="E159" s="16"/>
      <c r="F159" s="16"/>
      <c r="G159" s="16"/>
      <c r="H159" s="16"/>
      <c r="I159" s="16"/>
      <c r="J159" s="16"/>
    </row>
    <row r="160" spans="1:10" ht="11.25">
      <c r="A160" s="8"/>
      <c r="B160" s="15"/>
      <c r="C160" s="15"/>
      <c r="D160" s="16"/>
      <c r="E160" s="16"/>
      <c r="F160" s="16"/>
      <c r="G160" s="16"/>
      <c r="H160" s="16"/>
      <c r="I160" s="16"/>
      <c r="J160" s="16"/>
    </row>
    <row r="161" spans="1:10" ht="11.25">
      <c r="A161" s="8"/>
      <c r="B161" s="15"/>
      <c r="C161" s="15"/>
      <c r="D161" s="16"/>
      <c r="E161" s="16"/>
      <c r="F161" s="16"/>
      <c r="G161" s="16"/>
      <c r="H161" s="16"/>
      <c r="I161" s="16"/>
      <c r="J161" s="16"/>
    </row>
    <row r="162" spans="1:10" ht="11.25">
      <c r="A162" s="8"/>
      <c r="B162" s="15"/>
      <c r="C162" s="15"/>
      <c r="D162" s="16"/>
      <c r="E162" s="16"/>
      <c r="F162" s="16"/>
      <c r="G162" s="16"/>
      <c r="H162" s="16"/>
      <c r="I162" s="16"/>
      <c r="J162" s="16"/>
    </row>
    <row r="163" spans="1:10" ht="11.25">
      <c r="A163" s="8"/>
      <c r="B163" s="15"/>
      <c r="C163" s="15"/>
      <c r="D163" s="16"/>
      <c r="E163" s="16"/>
      <c r="F163" s="16"/>
      <c r="G163" s="16"/>
      <c r="H163" s="16"/>
      <c r="I163" s="16"/>
      <c r="J163" s="16"/>
    </row>
    <row r="164" spans="1:10" ht="11.25">
      <c r="A164" s="8"/>
      <c r="B164" s="15"/>
      <c r="C164" s="15"/>
      <c r="D164" s="16"/>
      <c r="E164" s="16"/>
      <c r="F164" s="16"/>
      <c r="G164" s="16"/>
      <c r="H164" s="16"/>
      <c r="I164" s="16"/>
      <c r="J164" s="16"/>
    </row>
    <row r="165" spans="1:10" ht="11.25">
      <c r="A165" s="8"/>
      <c r="B165" s="15"/>
      <c r="C165" s="15"/>
      <c r="D165" s="16"/>
      <c r="E165" s="16"/>
      <c r="F165" s="16"/>
      <c r="G165" s="16"/>
      <c r="H165" s="16"/>
      <c r="I165" s="16"/>
      <c r="J165" s="16"/>
    </row>
    <row r="166" spans="1:3" ht="11.25">
      <c r="A166" s="8"/>
      <c r="B166" s="8"/>
      <c r="C166" s="8"/>
    </row>
    <row r="167" spans="1:3" ht="11.25">
      <c r="A167" s="8"/>
      <c r="B167" s="8"/>
      <c r="C167" s="8"/>
    </row>
    <row r="168" spans="1:3" ht="11.25">
      <c r="A168" s="8"/>
      <c r="B168" s="8"/>
      <c r="C168" s="8"/>
    </row>
    <row r="169" spans="1:3" ht="11.25">
      <c r="A169" s="8"/>
      <c r="B169" s="8"/>
      <c r="C169" s="8"/>
    </row>
    <row r="170" spans="1:3" ht="11.25">
      <c r="A170" s="8"/>
      <c r="B170" s="8"/>
      <c r="C170" s="8"/>
    </row>
    <row r="171" spans="1:3" ht="11.25">
      <c r="A171" s="8"/>
      <c r="B171" s="8"/>
      <c r="C171" s="8"/>
    </row>
    <row r="172" spans="1:3" ht="11.25">
      <c r="A172" s="8"/>
      <c r="B172" s="8"/>
      <c r="C172" s="8"/>
    </row>
    <row r="173" spans="1:3" ht="11.25">
      <c r="A173" s="8"/>
      <c r="B173" s="8"/>
      <c r="C173" s="8"/>
    </row>
    <row r="174" spans="1:3" ht="11.25">
      <c r="A174" s="8"/>
      <c r="B174" s="8"/>
      <c r="C174" s="8"/>
    </row>
    <row r="175" spans="1:3" ht="11.25">
      <c r="A175" s="8"/>
      <c r="B175" s="8"/>
      <c r="C175" s="8"/>
    </row>
    <row r="176" spans="1:3" ht="11.25">
      <c r="A176" s="8"/>
      <c r="B176" s="8"/>
      <c r="C176" s="8"/>
    </row>
    <row r="177" spans="1:3" ht="11.25">
      <c r="A177" s="8"/>
      <c r="B177" s="8"/>
      <c r="C177" s="8"/>
    </row>
    <row r="178" spans="1:3" ht="11.25">
      <c r="A178" s="8"/>
      <c r="B178" s="8"/>
      <c r="C178" s="8"/>
    </row>
    <row r="179" spans="1:3" ht="11.25">
      <c r="A179" s="8"/>
      <c r="B179" s="8"/>
      <c r="C179" s="8"/>
    </row>
    <row r="180" spans="1:3" ht="11.25">
      <c r="A180" s="8"/>
      <c r="B180" s="8"/>
      <c r="C180" s="8"/>
    </row>
    <row r="181" spans="1:3" ht="11.25">
      <c r="A181" s="8"/>
      <c r="B181" s="8"/>
      <c r="C181" s="8"/>
    </row>
    <row r="182" spans="1:3" ht="11.25">
      <c r="A182" s="8"/>
      <c r="B182" s="8"/>
      <c r="C182" s="8"/>
    </row>
    <row r="183" spans="1:3" ht="11.25">
      <c r="A183" s="8"/>
      <c r="B183" s="8"/>
      <c r="C183" s="8"/>
    </row>
    <row r="184" spans="1:3" ht="11.25">
      <c r="A184" s="8"/>
      <c r="B184" s="8"/>
      <c r="C184" s="8"/>
    </row>
    <row r="185" spans="1:3" ht="11.25">
      <c r="A185" s="8"/>
      <c r="B185" s="8"/>
      <c r="C185" s="8"/>
    </row>
    <row r="186" spans="1:3" ht="11.25">
      <c r="A186" s="8"/>
      <c r="B186" s="8"/>
      <c r="C186" s="8"/>
    </row>
    <row r="187" spans="1:3" ht="11.25">
      <c r="A187" s="8"/>
      <c r="B187" s="8"/>
      <c r="C187" s="8"/>
    </row>
    <row r="188" spans="1:3" ht="11.25">
      <c r="A188" s="8"/>
      <c r="B188" s="8"/>
      <c r="C188" s="8"/>
    </row>
    <row r="189" spans="1:3" ht="11.25">
      <c r="A189" s="8"/>
      <c r="B189" s="8"/>
      <c r="C189" s="8"/>
    </row>
    <row r="190" spans="1:3" ht="11.25">
      <c r="A190" s="8"/>
      <c r="B190" s="8"/>
      <c r="C190" s="8"/>
    </row>
    <row r="191" spans="1:3" ht="11.25">
      <c r="A191" s="8"/>
      <c r="B191" s="8"/>
      <c r="C191" s="8"/>
    </row>
    <row r="192" spans="1:3" ht="11.25">
      <c r="A192" s="8"/>
      <c r="B192" s="8"/>
      <c r="C192" s="8"/>
    </row>
    <row r="193" spans="1:3" ht="11.25">
      <c r="A193" s="8"/>
      <c r="B193" s="8"/>
      <c r="C193" s="8"/>
    </row>
    <row r="194" spans="1:3" ht="11.25">
      <c r="A194" s="8"/>
      <c r="B194" s="8"/>
      <c r="C194" s="8"/>
    </row>
    <row r="195" spans="1:3" ht="11.25">
      <c r="A195" s="8"/>
      <c r="B195" s="8"/>
      <c r="C195" s="8"/>
    </row>
    <row r="196" spans="1:3" ht="11.25">
      <c r="A196" s="8"/>
      <c r="B196" s="8"/>
      <c r="C196" s="8"/>
    </row>
    <row r="197" spans="1:3" ht="11.25">
      <c r="A197" s="8"/>
      <c r="B197" s="8"/>
      <c r="C197" s="8"/>
    </row>
    <row r="198" spans="1:3" ht="11.25">
      <c r="A198" s="8"/>
      <c r="B198" s="8"/>
      <c r="C198" s="8"/>
    </row>
    <row r="199" spans="1:3" ht="11.25">
      <c r="A199" s="8"/>
      <c r="B199" s="8"/>
      <c r="C199" s="8"/>
    </row>
    <row r="200" spans="1:3" ht="11.25">
      <c r="A200" s="8"/>
      <c r="B200" s="8"/>
      <c r="C200" s="8"/>
    </row>
    <row r="201" spans="1:3" ht="11.25">
      <c r="A201" s="8"/>
      <c r="B201" s="8"/>
      <c r="C201" s="8"/>
    </row>
    <row r="202" spans="1:3" ht="11.25">
      <c r="A202" s="8"/>
      <c r="B202" s="8"/>
      <c r="C202" s="8"/>
    </row>
    <row r="203" spans="1:3" ht="11.25">
      <c r="A203" s="8"/>
      <c r="B203" s="8"/>
      <c r="C203" s="8"/>
    </row>
    <row r="204" spans="1:3" ht="11.25">
      <c r="A204" s="8"/>
      <c r="B204" s="8"/>
      <c r="C204" s="8"/>
    </row>
    <row r="205" spans="1:3" ht="11.25">
      <c r="A205" s="8"/>
      <c r="B205" s="8"/>
      <c r="C205" s="8"/>
    </row>
    <row r="206" spans="1:3" ht="11.25">
      <c r="A206" s="8"/>
      <c r="B206" s="8"/>
      <c r="C206" s="8"/>
    </row>
    <row r="207" spans="1:3" ht="11.25">
      <c r="A207" s="8"/>
      <c r="B207" s="8"/>
      <c r="C207" s="8"/>
    </row>
    <row r="208" spans="1:3" ht="11.25">
      <c r="A208" s="8"/>
      <c r="B208" s="8"/>
      <c r="C208" s="8"/>
    </row>
    <row r="209" spans="1:3" ht="11.25">
      <c r="A209" s="8"/>
      <c r="B209" s="8"/>
      <c r="C209" s="8"/>
    </row>
    <row r="210" spans="1:3" ht="11.25">
      <c r="A210" s="8"/>
      <c r="B210" s="8"/>
      <c r="C210" s="8"/>
    </row>
    <row r="211" spans="1:3" ht="11.25">
      <c r="A211" s="8"/>
      <c r="B211" s="8"/>
      <c r="C211" s="8"/>
    </row>
    <row r="212" spans="1:3" ht="11.25">
      <c r="A212" s="8"/>
      <c r="B212" s="8"/>
      <c r="C212" s="8"/>
    </row>
    <row r="213" spans="1:3" ht="11.25">
      <c r="A213" s="8"/>
      <c r="B213" s="8"/>
      <c r="C213" s="8"/>
    </row>
    <row r="214" spans="1:3" ht="11.25">
      <c r="A214" s="8"/>
      <c r="B214" s="8"/>
      <c r="C214" s="8"/>
    </row>
    <row r="215" spans="1:3" ht="11.25">
      <c r="A215" s="8"/>
      <c r="B215" s="8"/>
      <c r="C215" s="8"/>
    </row>
    <row r="216" spans="1:3" ht="11.25">
      <c r="A216" s="8"/>
      <c r="B216" s="8"/>
      <c r="C216" s="8"/>
    </row>
    <row r="217" spans="1:3" ht="11.25">
      <c r="A217" s="8"/>
      <c r="B217" s="8"/>
      <c r="C217" s="8"/>
    </row>
    <row r="218" spans="1:3" ht="11.25">
      <c r="A218" s="8"/>
      <c r="B218" s="8"/>
      <c r="C218" s="8"/>
    </row>
    <row r="219" spans="1:3" ht="11.25">
      <c r="A219" s="8"/>
      <c r="B219" s="8"/>
      <c r="C219" s="8"/>
    </row>
    <row r="220" spans="1:3" ht="11.25">
      <c r="A220" s="8"/>
      <c r="B220" s="8"/>
      <c r="C220" s="8"/>
    </row>
    <row r="221" spans="1:3" ht="11.25">
      <c r="A221" s="8"/>
      <c r="B221" s="8"/>
      <c r="C221" s="8"/>
    </row>
    <row r="222" spans="1:3" ht="11.25">
      <c r="A222" s="8"/>
      <c r="B222" s="8"/>
      <c r="C222" s="8"/>
    </row>
    <row r="223" spans="1:3" ht="11.25">
      <c r="A223" s="8"/>
      <c r="B223" s="8"/>
      <c r="C223" s="8"/>
    </row>
    <row r="224" spans="1:3" ht="11.25">
      <c r="A224" s="8"/>
      <c r="B224" s="8"/>
      <c r="C224" s="8"/>
    </row>
    <row r="225" spans="1:3" ht="11.25">
      <c r="A225" s="8"/>
      <c r="B225" s="8"/>
      <c r="C225" s="8"/>
    </row>
    <row r="226" spans="1:3" ht="11.25">
      <c r="A226" s="8"/>
      <c r="B226" s="8"/>
      <c r="C226" s="8"/>
    </row>
    <row r="227" spans="1:3" ht="11.25">
      <c r="A227" s="8"/>
      <c r="B227" s="8"/>
      <c r="C227" s="8"/>
    </row>
    <row r="228" spans="1:3" ht="11.25">
      <c r="A228" s="8"/>
      <c r="B228" s="8"/>
      <c r="C228" s="8"/>
    </row>
    <row r="229" spans="1:3" ht="11.25">
      <c r="A229" s="8"/>
      <c r="B229" s="8"/>
      <c r="C229" s="8"/>
    </row>
    <row r="230" spans="1:3" ht="11.25">
      <c r="A230" s="8"/>
      <c r="B230" s="8"/>
      <c r="C230" s="8"/>
    </row>
    <row r="231" spans="1:3" ht="11.25">
      <c r="A231" s="8"/>
      <c r="B231" s="8"/>
      <c r="C231" s="8"/>
    </row>
    <row r="232" spans="1:3" ht="11.25">
      <c r="A232" s="8"/>
      <c r="B232" s="8"/>
      <c r="C232" s="8"/>
    </row>
    <row r="233" spans="1:3" ht="11.25">
      <c r="A233" s="8"/>
      <c r="B233" s="8"/>
      <c r="C233" s="8"/>
    </row>
    <row r="234" spans="1:3" ht="11.25">
      <c r="A234" s="8"/>
      <c r="B234" s="8"/>
      <c r="C234" s="8"/>
    </row>
    <row r="235" spans="1:3" ht="11.25">
      <c r="A235" s="8"/>
      <c r="B235" s="8"/>
      <c r="C235" s="8"/>
    </row>
    <row r="236" spans="1:3" ht="11.25">
      <c r="A236" s="8"/>
      <c r="B236" s="8"/>
      <c r="C236" s="8"/>
    </row>
    <row r="237" spans="1:3" ht="11.25">
      <c r="A237" s="8"/>
      <c r="B237" s="8"/>
      <c r="C237" s="8"/>
    </row>
    <row r="238" spans="1:3" ht="11.25">
      <c r="A238" s="8"/>
      <c r="B238" s="8"/>
      <c r="C238" s="8"/>
    </row>
    <row r="239" spans="1:3" ht="11.25">
      <c r="A239" s="8"/>
      <c r="B239" s="8"/>
      <c r="C239" s="8"/>
    </row>
    <row r="240" spans="1:3" ht="11.25">
      <c r="A240" s="8"/>
      <c r="B240" s="8"/>
      <c r="C240" s="8"/>
    </row>
    <row r="241" spans="1:3" ht="11.25">
      <c r="A241" s="8"/>
      <c r="B241" s="8"/>
      <c r="C241" s="8"/>
    </row>
    <row r="242" spans="1:3" ht="11.25">
      <c r="A242" s="8"/>
      <c r="B242" s="8"/>
      <c r="C242" s="8"/>
    </row>
    <row r="243" spans="1:3" ht="11.25">
      <c r="A243" s="8"/>
      <c r="B243" s="8"/>
      <c r="C243" s="8"/>
    </row>
    <row r="244" spans="1:3" ht="11.25">
      <c r="A244" s="8"/>
      <c r="B244" s="8"/>
      <c r="C244" s="8"/>
    </row>
    <row r="245" spans="1:3" ht="11.25">
      <c r="A245" s="8"/>
      <c r="B245" s="8"/>
      <c r="C245" s="8"/>
    </row>
    <row r="246" spans="1:3" ht="11.25">
      <c r="A246" s="8"/>
      <c r="B246" s="8"/>
      <c r="C246" s="8"/>
    </row>
    <row r="247" spans="1:3" ht="11.25">
      <c r="A247" s="8"/>
      <c r="B247" s="8"/>
      <c r="C247" s="8"/>
    </row>
    <row r="248" spans="1:3" ht="11.25">
      <c r="A248" s="8"/>
      <c r="B248" s="8"/>
      <c r="C248" s="8"/>
    </row>
    <row r="249" spans="1:3" ht="11.25">
      <c r="A249" s="8"/>
      <c r="B249" s="8"/>
      <c r="C249" s="8"/>
    </row>
    <row r="250" spans="1:3" ht="11.25">
      <c r="A250" s="8"/>
      <c r="B250" s="8"/>
      <c r="C250" s="8"/>
    </row>
    <row r="251" spans="1:3" ht="11.25">
      <c r="A251" s="8"/>
      <c r="B251" s="8"/>
      <c r="C251" s="8"/>
    </row>
    <row r="252" spans="1:3" ht="11.25">
      <c r="A252" s="8"/>
      <c r="B252" s="8"/>
      <c r="C252" s="8"/>
    </row>
    <row r="253" spans="1:3" ht="11.25">
      <c r="A253" s="8"/>
      <c r="B253" s="8"/>
      <c r="C253" s="8"/>
    </row>
    <row r="254" spans="1:3" ht="11.25">
      <c r="A254" s="8"/>
      <c r="B254" s="8"/>
      <c r="C254" s="8"/>
    </row>
    <row r="255" spans="1:3" ht="11.25">
      <c r="A255" s="8"/>
      <c r="B255" s="8"/>
      <c r="C255" s="8"/>
    </row>
    <row r="256" spans="1:3" ht="11.25">
      <c r="A256" s="8"/>
      <c r="B256" s="8"/>
      <c r="C256" s="8"/>
    </row>
    <row r="257" spans="1:3" ht="11.25">
      <c r="A257" s="8"/>
      <c r="B257" s="8"/>
      <c r="C257" s="8"/>
    </row>
    <row r="258" spans="1:3" ht="11.25">
      <c r="A258" s="8"/>
      <c r="B258" s="8"/>
      <c r="C258" s="8"/>
    </row>
    <row r="259" spans="1:3" ht="11.25">
      <c r="A259" s="8"/>
      <c r="B259" s="8"/>
      <c r="C259" s="8"/>
    </row>
    <row r="260" spans="1:3" ht="11.25">
      <c r="A260" s="8"/>
      <c r="B260" s="8"/>
      <c r="C260" s="8"/>
    </row>
    <row r="261" spans="1:3" ht="11.25">
      <c r="A261" s="8"/>
      <c r="B261" s="8"/>
      <c r="C261" s="8"/>
    </row>
    <row r="262" spans="1:3" ht="11.25">
      <c r="A262" s="8"/>
      <c r="B262" s="8"/>
      <c r="C262" s="8"/>
    </row>
    <row r="263" spans="1:3" ht="11.25">
      <c r="A263" s="8"/>
      <c r="B263" s="8"/>
      <c r="C263" s="8"/>
    </row>
    <row r="264" spans="1:3" ht="11.25">
      <c r="A264" s="8"/>
      <c r="B264" s="8"/>
      <c r="C264" s="8"/>
    </row>
    <row r="265" spans="1:3" ht="11.25">
      <c r="A265" s="8"/>
      <c r="B265" s="8"/>
      <c r="C265" s="8"/>
    </row>
    <row r="266" spans="1:3" ht="11.25">
      <c r="A266" s="8"/>
      <c r="B266" s="8"/>
      <c r="C266" s="8"/>
    </row>
    <row r="267" spans="1:3" ht="11.25">
      <c r="A267" s="8"/>
      <c r="B267" s="8"/>
      <c r="C267" s="8"/>
    </row>
    <row r="268" spans="1:3" ht="11.25">
      <c r="A268" s="8"/>
      <c r="B268" s="8"/>
      <c r="C268" s="8"/>
    </row>
    <row r="269" spans="1:3" ht="11.25">
      <c r="A269" s="8"/>
      <c r="B269" s="8"/>
      <c r="C269" s="8"/>
    </row>
    <row r="270" spans="1:3" ht="11.25">
      <c r="A270" s="8"/>
      <c r="B270" s="8"/>
      <c r="C270" s="8"/>
    </row>
    <row r="271" spans="1:3" ht="11.25">
      <c r="A271" s="8"/>
      <c r="B271" s="8"/>
      <c r="C271" s="8"/>
    </row>
    <row r="272" spans="1:3" ht="11.25">
      <c r="A272" s="8"/>
      <c r="B272" s="8"/>
      <c r="C272" s="8"/>
    </row>
    <row r="273" spans="1:3" ht="11.25">
      <c r="A273" s="8"/>
      <c r="B273" s="8"/>
      <c r="C273" s="8"/>
    </row>
    <row r="274" spans="1:3" ht="11.25">
      <c r="A274" s="8"/>
      <c r="B274" s="8"/>
      <c r="C274" s="8"/>
    </row>
    <row r="275" spans="1:3" ht="11.25">
      <c r="A275" s="8"/>
      <c r="B275" s="8"/>
      <c r="C275" s="8"/>
    </row>
    <row r="276" spans="1:3" ht="11.25">
      <c r="A276" s="8"/>
      <c r="B276" s="8"/>
      <c r="C276" s="8"/>
    </row>
    <row r="277" spans="1:3" ht="11.25">
      <c r="A277" s="8"/>
      <c r="B277" s="8"/>
      <c r="C277" s="8"/>
    </row>
    <row r="278" spans="1:3" ht="11.25">
      <c r="A278" s="8"/>
      <c r="B278" s="8"/>
      <c r="C278" s="8"/>
    </row>
    <row r="279" spans="1:3" ht="11.25">
      <c r="A279" s="8"/>
      <c r="B279" s="8"/>
      <c r="C279" s="8"/>
    </row>
    <row r="280" spans="1:3" ht="11.25">
      <c r="A280" s="8"/>
      <c r="B280" s="8"/>
      <c r="C280" s="8"/>
    </row>
    <row r="281" spans="1:3" ht="11.25">
      <c r="A281" s="8"/>
      <c r="B281" s="8"/>
      <c r="C281" s="8"/>
    </row>
    <row r="282" spans="1:3" ht="11.25">
      <c r="A282" s="8"/>
      <c r="B282" s="8"/>
      <c r="C282" s="8"/>
    </row>
    <row r="283" spans="1:3" ht="11.25">
      <c r="A283" s="8"/>
      <c r="B283" s="8"/>
      <c r="C283" s="8"/>
    </row>
    <row r="284" spans="1:3" ht="11.25">
      <c r="A284" s="8"/>
      <c r="B284" s="8"/>
      <c r="C284" s="8"/>
    </row>
    <row r="285" spans="1:3" ht="11.25">
      <c r="A285" s="8"/>
      <c r="B285" s="8"/>
      <c r="C285" s="8"/>
    </row>
    <row r="286" spans="1:3" ht="11.25">
      <c r="A286" s="8"/>
      <c r="B286" s="8"/>
      <c r="C286" s="8"/>
    </row>
    <row r="287" spans="1:3" ht="11.25">
      <c r="A287" s="8"/>
      <c r="B287" s="8"/>
      <c r="C287" s="8"/>
    </row>
    <row r="288" spans="1:3" ht="11.25">
      <c r="A288" s="8"/>
      <c r="B288" s="8"/>
      <c r="C288" s="8"/>
    </row>
    <row r="289" spans="1:3" ht="11.25">
      <c r="A289" s="8"/>
      <c r="B289" s="8"/>
      <c r="C289" s="8"/>
    </row>
    <row r="290" spans="1:3" ht="11.25">
      <c r="A290" s="8"/>
      <c r="B290" s="8"/>
      <c r="C290" s="8"/>
    </row>
    <row r="291" spans="1:3" ht="11.25">
      <c r="A291" s="8"/>
      <c r="B291" s="8"/>
      <c r="C291" s="8"/>
    </row>
    <row r="292" spans="1:3" ht="11.25">
      <c r="A292" s="8"/>
      <c r="B292" s="8"/>
      <c r="C292" s="8"/>
    </row>
    <row r="293" spans="1:3" ht="11.25">
      <c r="A293" s="8"/>
      <c r="B293" s="8"/>
      <c r="C293" s="8"/>
    </row>
    <row r="294" spans="1:3" ht="11.25">
      <c r="A294" s="8"/>
      <c r="B294" s="8"/>
      <c r="C294" s="8"/>
    </row>
    <row r="295" spans="1:3" ht="11.25">
      <c r="A295" s="8"/>
      <c r="B295" s="8"/>
      <c r="C295" s="8"/>
    </row>
    <row r="296" spans="1:3" ht="11.25">
      <c r="A296" s="8"/>
      <c r="B296" s="8"/>
      <c r="C296" s="8"/>
    </row>
    <row r="297" spans="1:3" ht="11.25">
      <c r="A297" s="8"/>
      <c r="B297" s="8"/>
      <c r="C297" s="8"/>
    </row>
    <row r="298" spans="1:3" ht="11.25">
      <c r="A298" s="8"/>
      <c r="B298" s="8"/>
      <c r="C298" s="8"/>
    </row>
    <row r="299" spans="1:3" ht="11.25">
      <c r="A299" s="8"/>
      <c r="B299" s="8"/>
      <c r="C299" s="8"/>
    </row>
    <row r="300" spans="1:3" ht="11.25">
      <c r="A300" s="8"/>
      <c r="B300" s="8"/>
      <c r="C300" s="8"/>
    </row>
    <row r="301" spans="1:3" ht="11.25">
      <c r="A301" s="8"/>
      <c r="B301" s="8"/>
      <c r="C301" s="8"/>
    </row>
    <row r="302" spans="1:3" ht="11.25">
      <c r="A302" s="8"/>
      <c r="B302" s="8"/>
      <c r="C302" s="8"/>
    </row>
    <row r="303" spans="1:3" ht="11.25">
      <c r="A303" s="8"/>
      <c r="B303" s="8"/>
      <c r="C303" s="8"/>
    </row>
    <row r="304" spans="1:3" ht="11.25">
      <c r="A304" s="8"/>
      <c r="B304" s="8"/>
      <c r="C304" s="8"/>
    </row>
    <row r="305" spans="1:3" ht="11.25">
      <c r="A305" s="8"/>
      <c r="B305" s="8"/>
      <c r="C305" s="8"/>
    </row>
    <row r="306" spans="1:3" ht="11.25">
      <c r="A306" s="8"/>
      <c r="B306" s="8"/>
      <c r="C306" s="8"/>
    </row>
    <row r="307" spans="1:3" ht="11.25">
      <c r="A307" s="8"/>
      <c r="B307" s="8"/>
      <c r="C307" s="8"/>
    </row>
    <row r="308" spans="1:3" ht="11.25">
      <c r="A308" s="8"/>
      <c r="B308" s="8"/>
      <c r="C308" s="8"/>
    </row>
    <row r="309" spans="1:3" ht="11.25">
      <c r="A309" s="8"/>
      <c r="B309" s="8"/>
      <c r="C309" s="8"/>
    </row>
    <row r="310" spans="1:3" ht="11.25">
      <c r="A310" s="8"/>
      <c r="B310" s="8"/>
      <c r="C310" s="8"/>
    </row>
    <row r="311" spans="1:3" ht="11.25">
      <c r="A311" s="8"/>
      <c r="B311" s="8"/>
      <c r="C311" s="8"/>
    </row>
    <row r="312" spans="1:3" ht="11.25">
      <c r="A312" s="8"/>
      <c r="B312" s="8"/>
      <c r="C312" s="8"/>
    </row>
    <row r="313" spans="1:3" ht="11.25">
      <c r="A313" s="8"/>
      <c r="B313" s="8"/>
      <c r="C313" s="8"/>
    </row>
    <row r="314" spans="1:3" ht="11.25">
      <c r="A314" s="8"/>
      <c r="B314" s="8"/>
      <c r="C314" s="8"/>
    </row>
    <row r="315" spans="1:3" ht="11.25">
      <c r="A315" s="8"/>
      <c r="B315" s="8"/>
      <c r="C315" s="8"/>
    </row>
    <row r="316" spans="1:3" ht="11.25">
      <c r="A316" s="8"/>
      <c r="B316" s="8"/>
      <c r="C316" s="8"/>
    </row>
    <row r="317" spans="1:3" ht="11.25">
      <c r="A317" s="8"/>
      <c r="B317" s="8"/>
      <c r="C317" s="8"/>
    </row>
    <row r="318" spans="1:3" ht="11.25">
      <c r="A318" s="8"/>
      <c r="B318" s="8"/>
      <c r="C318" s="8"/>
    </row>
    <row r="319" spans="1:3" ht="11.25">
      <c r="A319" s="8"/>
      <c r="B319" s="8"/>
      <c r="C319" s="8"/>
    </row>
    <row r="320" spans="1:3" ht="11.25">
      <c r="A320" s="8"/>
      <c r="B320" s="8"/>
      <c r="C320" s="8"/>
    </row>
    <row r="321" spans="1:3" ht="11.25">
      <c r="A321" s="8"/>
      <c r="B321" s="8"/>
      <c r="C321" s="8"/>
    </row>
    <row r="322" spans="1:3" ht="11.25">
      <c r="A322" s="8"/>
      <c r="B322" s="8"/>
      <c r="C322" s="8"/>
    </row>
    <row r="323" spans="1:3" ht="11.25">
      <c r="A323" s="8"/>
      <c r="B323" s="8"/>
      <c r="C323" s="8"/>
    </row>
    <row r="324" spans="1:3" ht="11.25">
      <c r="A324" s="8"/>
      <c r="B324" s="8"/>
      <c r="C324" s="8"/>
    </row>
    <row r="325" spans="1:3" ht="11.25">
      <c r="A325" s="8"/>
      <c r="B325" s="8"/>
      <c r="C325" s="8"/>
    </row>
    <row r="326" spans="1:3" ht="11.25">
      <c r="A326" s="8"/>
      <c r="B326" s="8"/>
      <c r="C326" s="8"/>
    </row>
    <row r="327" spans="1:3" ht="11.25">
      <c r="A327" s="8"/>
      <c r="B327" s="8"/>
      <c r="C327" s="8"/>
    </row>
    <row r="328" spans="1:3" ht="11.25">
      <c r="A328" s="8"/>
      <c r="B328" s="8"/>
      <c r="C328" s="8"/>
    </row>
    <row r="329" spans="1:3" ht="11.25">
      <c r="A329" s="8"/>
      <c r="B329" s="8"/>
      <c r="C329" s="8"/>
    </row>
    <row r="330" spans="1:3" ht="11.25">
      <c r="A330" s="8"/>
      <c r="B330" s="8"/>
      <c r="C330" s="8"/>
    </row>
    <row r="331" spans="1:3" ht="11.25">
      <c r="A331" s="8"/>
      <c r="B331" s="8"/>
      <c r="C331" s="8"/>
    </row>
    <row r="332" spans="1:3" ht="11.25">
      <c r="A332" s="8"/>
      <c r="B332" s="8"/>
      <c r="C332" s="8"/>
    </row>
    <row r="333" spans="1:3" ht="11.25">
      <c r="A333" s="8"/>
      <c r="B333" s="8"/>
      <c r="C333" s="8"/>
    </row>
    <row r="334" spans="1:3" ht="11.25">
      <c r="A334" s="8"/>
      <c r="B334" s="8"/>
      <c r="C334" s="8"/>
    </row>
    <row r="335" spans="1:3" ht="11.25">
      <c r="A335" s="8"/>
      <c r="B335" s="8"/>
      <c r="C335" s="8"/>
    </row>
    <row r="336" spans="1:3" ht="11.25">
      <c r="A336" s="8"/>
      <c r="B336" s="8"/>
      <c r="C336" s="8"/>
    </row>
    <row r="337" spans="1:3" ht="11.25">
      <c r="A337" s="8"/>
      <c r="B337" s="8"/>
      <c r="C337" s="8"/>
    </row>
    <row r="338" spans="1:3" ht="11.25">
      <c r="A338" s="8"/>
      <c r="B338" s="8"/>
      <c r="C338" s="8"/>
    </row>
    <row r="339" spans="1:3" ht="11.25">
      <c r="A339" s="8"/>
      <c r="B339" s="8"/>
      <c r="C339" s="8"/>
    </row>
    <row r="340" spans="1:3" ht="11.25">
      <c r="A340" s="8"/>
      <c r="B340" s="8"/>
      <c r="C340" s="8"/>
    </row>
    <row r="341" spans="1:3" ht="11.25">
      <c r="A341" s="8"/>
      <c r="B341" s="8"/>
      <c r="C341" s="8"/>
    </row>
    <row r="342" spans="1:3" ht="11.25">
      <c r="A342" s="8"/>
      <c r="B342" s="8"/>
      <c r="C342" s="8"/>
    </row>
    <row r="343" spans="1:3" ht="11.25">
      <c r="A343" s="8"/>
      <c r="B343" s="8"/>
      <c r="C343" s="8"/>
    </row>
    <row r="344" spans="1:3" ht="11.25">
      <c r="A344" s="8"/>
      <c r="B344" s="8"/>
      <c r="C344" s="8"/>
    </row>
    <row r="345" spans="1:3" ht="11.25">
      <c r="A345" s="8"/>
      <c r="B345" s="8"/>
      <c r="C345" s="8"/>
    </row>
    <row r="346" spans="1:3" ht="11.25">
      <c r="A346" s="8"/>
      <c r="B346" s="8"/>
      <c r="C346" s="8"/>
    </row>
    <row r="347" spans="1:3" ht="11.25">
      <c r="A347" s="8"/>
      <c r="B347" s="8"/>
      <c r="C347" s="8"/>
    </row>
    <row r="348" spans="1:3" ht="11.25">
      <c r="A348" s="8"/>
      <c r="B348" s="8"/>
      <c r="C348" s="8"/>
    </row>
    <row r="349" spans="1:3" ht="11.25">
      <c r="A349" s="8"/>
      <c r="B349" s="8"/>
      <c r="C349" s="8"/>
    </row>
    <row r="350" spans="1:3" ht="11.25">
      <c r="A350" s="8"/>
      <c r="B350" s="8"/>
      <c r="C350" s="8"/>
    </row>
    <row r="351" spans="1:3" ht="11.25">
      <c r="A351" s="8"/>
      <c r="B351" s="8"/>
      <c r="C351" s="8"/>
    </row>
    <row r="352" spans="1:3" ht="11.25">
      <c r="A352" s="8"/>
      <c r="B352" s="8"/>
      <c r="C352" s="8"/>
    </row>
    <row r="353" spans="1:3" ht="11.25">
      <c r="A353" s="8"/>
      <c r="B353" s="8"/>
      <c r="C353" s="8"/>
    </row>
    <row r="354" spans="1:3" ht="11.25">
      <c r="A354" s="8"/>
      <c r="B354" s="8"/>
      <c r="C354" s="8"/>
    </row>
    <row r="355" spans="1:3" ht="11.25">
      <c r="A355" s="8"/>
      <c r="B355" s="8"/>
      <c r="C355" s="8"/>
    </row>
    <row r="356" spans="1:3" ht="11.25">
      <c r="A356" s="8"/>
      <c r="B356" s="8"/>
      <c r="C356" s="8"/>
    </row>
    <row r="357" spans="1:3" ht="11.25">
      <c r="A357" s="8"/>
      <c r="B357" s="8"/>
      <c r="C357" s="8"/>
    </row>
    <row r="358" spans="1:3" ht="11.25">
      <c r="A358" s="8"/>
      <c r="B358" s="8"/>
      <c r="C358" s="8"/>
    </row>
    <row r="359" spans="1:3" ht="11.25">
      <c r="A359" s="8"/>
      <c r="B359" s="8"/>
      <c r="C359" s="8"/>
    </row>
    <row r="360" spans="1:3" ht="11.25">
      <c r="A360" s="8"/>
      <c r="B360" s="8"/>
      <c r="C360" s="8"/>
    </row>
    <row r="361" spans="1:3" ht="11.25">
      <c r="A361" s="8"/>
      <c r="B361" s="8"/>
      <c r="C361" s="8"/>
    </row>
    <row r="362" spans="1:3" ht="11.25">
      <c r="A362" s="8"/>
      <c r="B362" s="8"/>
      <c r="C362" s="8"/>
    </row>
    <row r="363" spans="1:3" ht="11.25">
      <c r="A363" s="8"/>
      <c r="B363" s="8"/>
      <c r="C363" s="8"/>
    </row>
    <row r="364" spans="1:3" ht="11.25">
      <c r="A364" s="8"/>
      <c r="B364" s="8"/>
      <c r="C364" s="8"/>
    </row>
    <row r="365" spans="1:3" ht="11.25">
      <c r="A365" s="8"/>
      <c r="B365" s="8"/>
      <c r="C365" s="8"/>
    </row>
    <row r="366" spans="1:3" ht="11.25">
      <c r="A366" s="8"/>
      <c r="B366" s="8"/>
      <c r="C366" s="8"/>
    </row>
    <row r="367" spans="1:3" ht="11.25">
      <c r="A367" s="8"/>
      <c r="B367" s="8"/>
      <c r="C367" s="8"/>
    </row>
    <row r="368" spans="1:3" ht="11.25">
      <c r="A368" s="8"/>
      <c r="B368" s="8"/>
      <c r="C368" s="8"/>
    </row>
    <row r="369" spans="1:3" ht="11.25">
      <c r="A369" s="8"/>
      <c r="B369" s="8"/>
      <c r="C369" s="8"/>
    </row>
    <row r="370" spans="1:3" ht="11.25">
      <c r="A370" s="8"/>
      <c r="B370" s="8"/>
      <c r="C370" s="8"/>
    </row>
    <row r="371" spans="1:3" ht="11.25">
      <c r="A371" s="8"/>
      <c r="B371" s="8"/>
      <c r="C371" s="8"/>
    </row>
    <row r="372" spans="1:3" ht="11.25">
      <c r="A372" s="8"/>
      <c r="B372" s="8"/>
      <c r="C372" s="8"/>
    </row>
    <row r="373" spans="1:3" ht="11.25">
      <c r="A373" s="8"/>
      <c r="B373" s="8"/>
      <c r="C373" s="8"/>
    </row>
    <row r="374" spans="1:3" ht="11.25">
      <c r="A374" s="8"/>
      <c r="B374" s="8"/>
      <c r="C374" s="8"/>
    </row>
    <row r="375" spans="1:3" ht="11.25">
      <c r="A375" s="8"/>
      <c r="B375" s="8"/>
      <c r="C375" s="8"/>
    </row>
    <row r="376" spans="1:3" ht="11.25">
      <c r="A376" s="8"/>
      <c r="B376" s="8"/>
      <c r="C376" s="8"/>
    </row>
    <row r="377" spans="1:3" ht="11.25">
      <c r="A377" s="8"/>
      <c r="B377" s="8"/>
      <c r="C377" s="8"/>
    </row>
    <row r="378" spans="1:3" ht="11.25">
      <c r="A378" s="8"/>
      <c r="B378" s="8"/>
      <c r="C378" s="8"/>
    </row>
    <row r="379" spans="1:3" ht="11.25">
      <c r="A379" s="8"/>
      <c r="B379" s="8"/>
      <c r="C379" s="8"/>
    </row>
    <row r="380" spans="1:3" ht="11.25">
      <c r="A380" s="8"/>
      <c r="B380" s="8"/>
      <c r="C380" s="8"/>
    </row>
    <row r="381" spans="1:3" ht="11.25">
      <c r="A381" s="8"/>
      <c r="B381" s="8"/>
      <c r="C381" s="8"/>
    </row>
    <row r="382" spans="1:3" ht="11.25">
      <c r="A382" s="8"/>
      <c r="B382" s="8"/>
      <c r="C382" s="8"/>
    </row>
    <row r="383" spans="1:3" ht="11.25">
      <c r="A383" s="8"/>
      <c r="B383" s="8"/>
      <c r="C383" s="8"/>
    </row>
    <row r="384" spans="1:3" ht="11.25">
      <c r="A384" s="8"/>
      <c r="B384" s="8"/>
      <c r="C384" s="8"/>
    </row>
    <row r="385" spans="1:3" ht="11.25">
      <c r="A385" s="8"/>
      <c r="B385" s="8"/>
      <c r="C385" s="8"/>
    </row>
    <row r="386" spans="1:3" ht="11.25">
      <c r="A386" s="8"/>
      <c r="B386" s="8"/>
      <c r="C386" s="8"/>
    </row>
    <row r="387" spans="1:3" ht="11.25">
      <c r="A387" s="8"/>
      <c r="B387" s="8"/>
      <c r="C387" s="8"/>
    </row>
    <row r="388" spans="1:3" ht="11.25">
      <c r="A388" s="8"/>
      <c r="B388" s="8"/>
      <c r="C388" s="8"/>
    </row>
    <row r="389" spans="1:3" ht="11.25">
      <c r="A389" s="8"/>
      <c r="B389" s="8"/>
      <c r="C389" s="8"/>
    </row>
    <row r="390" spans="1:3" ht="11.25">
      <c r="A390" s="8"/>
      <c r="B390" s="8"/>
      <c r="C390" s="8"/>
    </row>
    <row r="391" spans="1:3" ht="11.25">
      <c r="A391" s="8"/>
      <c r="B391" s="8"/>
      <c r="C391" s="8"/>
    </row>
    <row r="392" spans="1:3" ht="11.25">
      <c r="A392" s="8"/>
      <c r="B392" s="8"/>
      <c r="C392" s="8"/>
    </row>
    <row r="393" spans="1:3" ht="11.25">
      <c r="A393" s="8"/>
      <c r="B393" s="8"/>
      <c r="C393" s="8"/>
    </row>
    <row r="394" spans="1:3" ht="11.25">
      <c r="A394" s="8"/>
      <c r="B394" s="8"/>
      <c r="C394" s="8"/>
    </row>
    <row r="395" spans="1:3" ht="11.25">
      <c r="A395" s="8"/>
      <c r="B395" s="8"/>
      <c r="C395" s="8"/>
    </row>
    <row r="396" spans="1:3" ht="11.25">
      <c r="A396" s="8"/>
      <c r="B396" s="8"/>
      <c r="C396" s="8"/>
    </row>
    <row r="397" spans="1:3" ht="11.25">
      <c r="A397" s="8"/>
      <c r="B397" s="8"/>
      <c r="C397" s="8"/>
    </row>
    <row r="398" spans="1:3" ht="11.25">
      <c r="A398" s="8"/>
      <c r="B398" s="8"/>
      <c r="C398" s="8"/>
    </row>
    <row r="399" spans="1:3" ht="11.25">
      <c r="A399" s="8"/>
      <c r="B399" s="8"/>
      <c r="C399" s="8"/>
    </row>
    <row r="400" spans="1:3" ht="11.25">
      <c r="A400" s="8"/>
      <c r="B400" s="8"/>
      <c r="C400" s="8"/>
    </row>
    <row r="401" spans="1:3" ht="11.25">
      <c r="A401" s="8"/>
      <c r="B401" s="8"/>
      <c r="C401" s="8"/>
    </row>
    <row r="402" spans="1:3" ht="11.25">
      <c r="A402" s="8"/>
      <c r="B402" s="8"/>
      <c r="C402" s="8"/>
    </row>
    <row r="403" spans="1:3" ht="11.25">
      <c r="A403" s="8"/>
      <c r="B403" s="8"/>
      <c r="C403" s="8"/>
    </row>
    <row r="404" spans="1:3" ht="11.25">
      <c r="A404" s="8"/>
      <c r="B404" s="8"/>
      <c r="C404" s="8"/>
    </row>
    <row r="405" spans="1:3" ht="11.25">
      <c r="A405" s="8"/>
      <c r="B405" s="8"/>
      <c r="C405" s="8"/>
    </row>
    <row r="406" spans="1:3" ht="11.25">
      <c r="A406" s="8"/>
      <c r="B406" s="8"/>
      <c r="C406" s="8"/>
    </row>
    <row r="407" spans="1:3" ht="11.25">
      <c r="A407" s="8"/>
      <c r="B407" s="8"/>
      <c r="C407" s="8"/>
    </row>
    <row r="408" spans="1:3" ht="11.25">
      <c r="A408" s="8"/>
      <c r="B408" s="8"/>
      <c r="C408" s="8"/>
    </row>
    <row r="409" spans="1:3" ht="11.25">
      <c r="A409" s="8"/>
      <c r="B409" s="8"/>
      <c r="C409" s="8"/>
    </row>
    <row r="410" spans="1:3" ht="11.25">
      <c r="A410" s="8"/>
      <c r="B410" s="8"/>
      <c r="C410" s="8"/>
    </row>
    <row r="411" spans="1:3" ht="11.25">
      <c r="A411" s="8"/>
      <c r="B411" s="8"/>
      <c r="C411" s="8"/>
    </row>
    <row r="412" spans="1:3" ht="11.25">
      <c r="A412" s="8"/>
      <c r="B412" s="8"/>
      <c r="C412" s="8"/>
    </row>
    <row r="413" spans="1:3" ht="11.25">
      <c r="A413" s="8"/>
      <c r="B413" s="8"/>
      <c r="C413" s="8"/>
    </row>
    <row r="414" spans="1:3" ht="11.25">
      <c r="A414" s="8"/>
      <c r="B414" s="8"/>
      <c r="C414" s="8"/>
    </row>
    <row r="415" spans="1:3" ht="11.25">
      <c r="A415" s="8"/>
      <c r="B415" s="8"/>
      <c r="C415" s="8"/>
    </row>
    <row r="416" spans="1:3" ht="11.25">
      <c r="A416" s="8"/>
      <c r="B416" s="8"/>
      <c r="C416" s="8"/>
    </row>
    <row r="417" spans="1:3" ht="11.25">
      <c r="A417" s="8"/>
      <c r="B417" s="8"/>
      <c r="C417" s="8"/>
    </row>
    <row r="418" spans="1:3" ht="11.25">
      <c r="A418" s="8"/>
      <c r="B418" s="8"/>
      <c r="C418" s="8"/>
    </row>
    <row r="419" spans="1:3" ht="11.25">
      <c r="A419" s="8"/>
      <c r="B419" s="8"/>
      <c r="C419" s="8"/>
    </row>
    <row r="420" spans="1:3" ht="11.25">
      <c r="A420" s="8"/>
      <c r="B420" s="8"/>
      <c r="C420" s="8"/>
    </row>
    <row r="421" spans="1:3" ht="11.25">
      <c r="A421" s="8"/>
      <c r="B421" s="8"/>
      <c r="C421" s="8"/>
    </row>
    <row r="422" spans="1:3" ht="11.25">
      <c r="A422" s="8"/>
      <c r="B422" s="8"/>
      <c r="C422" s="8"/>
    </row>
    <row r="423" spans="1:3" ht="11.25">
      <c r="A423" s="8"/>
      <c r="B423" s="8"/>
      <c r="C423" s="8"/>
    </row>
    <row r="424" spans="1:3" ht="11.25">
      <c r="A424" s="8"/>
      <c r="B424" s="8"/>
      <c r="C424" s="8"/>
    </row>
    <row r="425" spans="1:3" ht="11.25">
      <c r="A425" s="8"/>
      <c r="B425" s="8"/>
      <c r="C425" s="8"/>
    </row>
    <row r="426" spans="1:3" ht="11.25">
      <c r="A426" s="8"/>
      <c r="B426" s="8"/>
      <c r="C426" s="8"/>
    </row>
    <row r="427" spans="1:3" ht="11.25">
      <c r="A427" s="8"/>
      <c r="B427" s="8"/>
      <c r="C427" s="8"/>
    </row>
    <row r="428" spans="1:3" ht="11.25">
      <c r="A428" s="8"/>
      <c r="B428" s="8"/>
      <c r="C428" s="8"/>
    </row>
    <row r="429" spans="1:3" ht="11.25">
      <c r="A429" s="8"/>
      <c r="B429" s="8"/>
      <c r="C429" s="8"/>
    </row>
    <row r="430" spans="1:3" ht="11.25">
      <c r="A430" s="8"/>
      <c r="B430" s="8"/>
      <c r="C430" s="8"/>
    </row>
    <row r="431" spans="1:3" ht="11.25">
      <c r="A431" s="8"/>
      <c r="B431" s="8"/>
      <c r="C431" s="8"/>
    </row>
    <row r="432" spans="1:3" ht="11.25">
      <c r="A432" s="8"/>
      <c r="B432" s="8"/>
      <c r="C432" s="8"/>
    </row>
    <row r="433" spans="1:3" ht="11.25">
      <c r="A433" s="8"/>
      <c r="B433" s="8"/>
      <c r="C433" s="8"/>
    </row>
    <row r="434" spans="1:3" ht="11.25">
      <c r="A434" s="8"/>
      <c r="B434" s="8"/>
      <c r="C434" s="8"/>
    </row>
    <row r="435" spans="1:3" ht="11.25">
      <c r="A435" s="8"/>
      <c r="B435" s="8"/>
      <c r="C435" s="8"/>
    </row>
    <row r="436" spans="1:3" ht="11.25">
      <c r="A436" s="8"/>
      <c r="B436" s="8"/>
      <c r="C436" s="8"/>
    </row>
    <row r="437" spans="1:3" ht="11.25">
      <c r="A437" s="8"/>
      <c r="B437" s="8"/>
      <c r="C437" s="8"/>
    </row>
    <row r="438" spans="1:3" ht="11.25">
      <c r="A438" s="8"/>
      <c r="B438" s="8"/>
      <c r="C438" s="8"/>
    </row>
    <row r="439" spans="1:3" ht="11.25">
      <c r="A439" s="8"/>
      <c r="B439" s="8"/>
      <c r="C439" s="8"/>
    </row>
    <row r="440" spans="1:3" ht="11.25">
      <c r="A440" s="8"/>
      <c r="B440" s="8"/>
      <c r="C440" s="8"/>
    </row>
    <row r="441" spans="1:3" ht="11.25">
      <c r="A441" s="8"/>
      <c r="B441" s="8"/>
      <c r="C441" s="8"/>
    </row>
    <row r="442" spans="1:3" ht="11.25">
      <c r="A442" s="8"/>
      <c r="B442" s="8"/>
      <c r="C442" s="8"/>
    </row>
    <row r="443" spans="1:3" ht="11.25">
      <c r="A443" s="8"/>
      <c r="B443" s="8"/>
      <c r="C443" s="8"/>
    </row>
    <row r="444" spans="1:3" ht="11.25">
      <c r="A444" s="8"/>
      <c r="B444" s="8"/>
      <c r="C444" s="8"/>
    </row>
    <row r="445" spans="1:3" ht="11.25">
      <c r="A445" s="8"/>
      <c r="B445" s="8"/>
      <c r="C445" s="8"/>
    </row>
    <row r="446" spans="1:3" ht="11.25">
      <c r="A446" s="8"/>
      <c r="B446" s="8"/>
      <c r="C446" s="8"/>
    </row>
    <row r="447" spans="1:3" ht="11.25">
      <c r="A447" s="8"/>
      <c r="B447" s="8"/>
      <c r="C447" s="8"/>
    </row>
    <row r="448" spans="1:3" ht="11.25">
      <c r="A448" s="8"/>
      <c r="B448" s="8"/>
      <c r="C448" s="8"/>
    </row>
    <row r="449" spans="1:3" ht="11.25">
      <c r="A449" s="8"/>
      <c r="B449" s="8"/>
      <c r="C449" s="8"/>
    </row>
    <row r="450" spans="1:3" ht="11.25">
      <c r="A450" s="8"/>
      <c r="B450" s="8"/>
      <c r="C450" s="8"/>
    </row>
    <row r="451" spans="1:3" ht="11.25">
      <c r="A451" s="8"/>
      <c r="B451" s="8"/>
      <c r="C451" s="8"/>
    </row>
    <row r="452" spans="1:3" ht="11.25">
      <c r="A452" s="8"/>
      <c r="B452" s="8"/>
      <c r="C452" s="8"/>
    </row>
    <row r="453" spans="1:3" ht="11.25">
      <c r="A453" s="8"/>
      <c r="B453" s="8"/>
      <c r="C453" s="8"/>
    </row>
    <row r="454" spans="1:3" ht="11.25">
      <c r="A454" s="8"/>
      <c r="B454" s="8"/>
      <c r="C454" s="8"/>
    </row>
    <row r="455" spans="1:3" ht="11.25">
      <c r="A455" s="8"/>
      <c r="B455" s="8"/>
      <c r="C455" s="8"/>
    </row>
    <row r="456" spans="1:3" ht="11.25">
      <c r="A456" s="8"/>
      <c r="B456" s="8"/>
      <c r="C456" s="8"/>
    </row>
    <row r="457" spans="1:3" ht="11.25">
      <c r="A457" s="8"/>
      <c r="B457" s="8"/>
      <c r="C457" s="8"/>
    </row>
    <row r="458" spans="1:3" ht="11.25">
      <c r="A458" s="8"/>
      <c r="B458" s="8"/>
      <c r="C458" s="8"/>
    </row>
    <row r="459" spans="1:3" ht="11.25">
      <c r="A459" s="8"/>
      <c r="B459" s="8"/>
      <c r="C459" s="8"/>
    </row>
    <row r="460" spans="1:3" ht="11.25">
      <c r="A460" s="8"/>
      <c r="B460" s="8"/>
      <c r="C460" s="8"/>
    </row>
    <row r="461" spans="1:3" ht="11.25">
      <c r="A461" s="8"/>
      <c r="B461" s="8"/>
      <c r="C461" s="8"/>
    </row>
    <row r="462" spans="1:3" ht="11.25">
      <c r="A462" s="8"/>
      <c r="B462" s="8"/>
      <c r="C462" s="8"/>
    </row>
    <row r="463" spans="1:3" ht="11.25">
      <c r="A463" s="8"/>
      <c r="B463" s="8"/>
      <c r="C463" s="8"/>
    </row>
    <row r="464" spans="1:3" ht="11.25">
      <c r="A464" s="8"/>
      <c r="B464" s="8"/>
      <c r="C464" s="8"/>
    </row>
    <row r="465" spans="1:3" ht="11.25">
      <c r="A465" s="8"/>
      <c r="B465" s="8"/>
      <c r="C465" s="8"/>
    </row>
    <row r="466" spans="1:3" ht="11.25">
      <c r="A466" s="8"/>
      <c r="B466" s="8"/>
      <c r="C466" s="8"/>
    </row>
    <row r="467" spans="1:3" ht="11.25">
      <c r="A467" s="8"/>
      <c r="B467" s="8"/>
      <c r="C467" s="8"/>
    </row>
    <row r="468" spans="1:3" ht="11.25">
      <c r="A468" s="8"/>
      <c r="B468" s="8"/>
      <c r="C468" s="8"/>
    </row>
    <row r="469" spans="1:3" ht="11.25">
      <c r="A469" s="8"/>
      <c r="B469" s="8"/>
      <c r="C469" s="8"/>
    </row>
    <row r="470" spans="1:3" ht="11.25">
      <c r="A470" s="8"/>
      <c r="B470" s="8"/>
      <c r="C470" s="8"/>
    </row>
    <row r="471" spans="1:3" ht="11.25">
      <c r="A471" s="8"/>
      <c r="B471" s="8"/>
      <c r="C471" s="8"/>
    </row>
    <row r="472" spans="1:3" ht="11.25">
      <c r="A472" s="8"/>
      <c r="B472" s="8"/>
      <c r="C472" s="8"/>
    </row>
    <row r="473" spans="1:3" ht="11.25">
      <c r="A473" s="8"/>
      <c r="B473" s="8"/>
      <c r="C473" s="8"/>
    </row>
    <row r="474" spans="1:3" ht="11.25">
      <c r="A474" s="8"/>
      <c r="B474" s="8"/>
      <c r="C474" s="8"/>
    </row>
    <row r="475" spans="1:3" ht="11.25">
      <c r="A475" s="8"/>
      <c r="B475" s="8"/>
      <c r="C475" s="8"/>
    </row>
    <row r="476" spans="1:3" ht="11.25">
      <c r="A476" s="8"/>
      <c r="B476" s="8"/>
      <c r="C476" s="8"/>
    </row>
    <row r="477" spans="1:3" ht="11.25">
      <c r="A477" s="8"/>
      <c r="B477" s="8"/>
      <c r="C477" s="8"/>
    </row>
    <row r="478" spans="1:3" ht="11.25">
      <c r="A478" s="8"/>
      <c r="B478" s="8"/>
      <c r="C478" s="8"/>
    </row>
    <row r="479" spans="1:3" ht="11.25">
      <c r="A479" s="8"/>
      <c r="B479" s="8"/>
      <c r="C479" s="8"/>
    </row>
    <row r="480" spans="1:3" ht="11.25">
      <c r="A480" s="8"/>
      <c r="B480" s="8"/>
      <c r="C480" s="8"/>
    </row>
    <row r="481" spans="1:3" ht="11.25">
      <c r="A481" s="8"/>
      <c r="B481" s="8"/>
      <c r="C481" s="8"/>
    </row>
    <row r="482" spans="1:3" ht="11.25">
      <c r="A482" s="8"/>
      <c r="B482" s="8"/>
      <c r="C482" s="8"/>
    </row>
    <row r="483" spans="1:3" ht="11.25">
      <c r="A483" s="8"/>
      <c r="B483" s="8"/>
      <c r="C483" s="8"/>
    </row>
    <row r="484" spans="1:3" ht="11.25">
      <c r="A484" s="8"/>
      <c r="B484" s="8"/>
      <c r="C484" s="8"/>
    </row>
    <row r="485" spans="1:3" ht="11.25">
      <c r="A485" s="8"/>
      <c r="B485" s="8"/>
      <c r="C485" s="8"/>
    </row>
    <row r="486" spans="1:3" ht="11.25">
      <c r="A486" s="8"/>
      <c r="B486" s="8"/>
      <c r="C486" s="8"/>
    </row>
    <row r="487" spans="1:3" ht="11.25">
      <c r="A487" s="8"/>
      <c r="B487" s="8"/>
      <c r="C487" s="8"/>
    </row>
    <row r="488" spans="1:3" ht="11.25">
      <c r="A488" s="8"/>
      <c r="B488" s="8"/>
      <c r="C488" s="8"/>
    </row>
    <row r="489" spans="1:3" ht="11.25">
      <c r="A489" s="8"/>
      <c r="B489" s="8"/>
      <c r="C489" s="8"/>
    </row>
    <row r="490" spans="1:3" ht="11.25">
      <c r="A490" s="8"/>
      <c r="B490" s="8"/>
      <c r="C490" s="8"/>
    </row>
    <row r="491" spans="1:3" ht="11.25">
      <c r="A491" s="8"/>
      <c r="B491" s="8"/>
      <c r="C491" s="8"/>
    </row>
    <row r="492" spans="1:3" ht="11.25">
      <c r="A492" s="8"/>
      <c r="B492" s="8"/>
      <c r="C492" s="8"/>
    </row>
    <row r="493" spans="1:3" ht="11.25">
      <c r="A493" s="8"/>
      <c r="B493" s="8"/>
      <c r="C493" s="8"/>
    </row>
    <row r="494" spans="1:3" ht="11.25">
      <c r="A494" s="8"/>
      <c r="B494" s="8"/>
      <c r="C494" s="8"/>
    </row>
    <row r="495" spans="1:3" ht="11.25">
      <c r="A495" s="8"/>
      <c r="B495" s="8"/>
      <c r="C495" s="8"/>
    </row>
    <row r="496" spans="1:3" ht="11.25">
      <c r="A496" s="8"/>
      <c r="B496" s="8"/>
      <c r="C496" s="8"/>
    </row>
    <row r="497" spans="1:3" ht="11.25">
      <c r="A497" s="8"/>
      <c r="B497" s="8"/>
      <c r="C497" s="8"/>
    </row>
    <row r="498" spans="1:3" ht="11.25">
      <c r="A498" s="8"/>
      <c r="B498" s="8"/>
      <c r="C498" s="8"/>
    </row>
    <row r="499" spans="1:3" ht="11.25">
      <c r="A499" s="8"/>
      <c r="B499" s="8"/>
      <c r="C499" s="8"/>
    </row>
    <row r="500" spans="1:3" ht="11.25">
      <c r="A500" s="8"/>
      <c r="B500" s="8"/>
      <c r="C500" s="8"/>
    </row>
    <row r="501" spans="1:3" ht="11.25">
      <c r="A501" s="8"/>
      <c r="B501" s="8"/>
      <c r="C501" s="8"/>
    </row>
    <row r="502" spans="1:3" ht="11.25">
      <c r="A502" s="8"/>
      <c r="B502" s="8"/>
      <c r="C502" s="8"/>
    </row>
    <row r="503" spans="1:3" ht="11.25">
      <c r="A503" s="8"/>
      <c r="B503" s="8"/>
      <c r="C503" s="8"/>
    </row>
    <row r="504" spans="1:3" ht="11.25">
      <c r="A504" s="8"/>
      <c r="B504" s="8"/>
      <c r="C504" s="8"/>
    </row>
    <row r="505" spans="1:3" ht="11.25">
      <c r="A505" s="8"/>
      <c r="B505" s="8"/>
      <c r="C505" s="8"/>
    </row>
    <row r="506" spans="1:3" ht="11.25">
      <c r="A506" s="8"/>
      <c r="B506" s="8"/>
      <c r="C506" s="8"/>
    </row>
    <row r="507" spans="1:3" ht="11.25">
      <c r="A507" s="8"/>
      <c r="B507" s="8"/>
      <c r="C507" s="8"/>
    </row>
    <row r="508" spans="1:3" ht="11.25">
      <c r="A508" s="8"/>
      <c r="B508" s="8"/>
      <c r="C508" s="8"/>
    </row>
    <row r="509" spans="1:3" ht="11.25">
      <c r="A509" s="8"/>
      <c r="B509" s="8"/>
      <c r="C509" s="8"/>
    </row>
    <row r="510" spans="1:3" ht="11.25">
      <c r="A510" s="8"/>
      <c r="B510" s="8"/>
      <c r="C510" s="8"/>
    </row>
    <row r="511" spans="1:3" ht="11.25">
      <c r="A511" s="8"/>
      <c r="B511" s="8"/>
      <c r="C511" s="8"/>
    </row>
    <row r="512" spans="1:3" ht="11.25">
      <c r="A512" s="8"/>
      <c r="B512" s="8"/>
      <c r="C512" s="8"/>
    </row>
    <row r="513" spans="1:3" ht="11.25">
      <c r="A513" s="8"/>
      <c r="B513" s="8"/>
      <c r="C513" s="8"/>
    </row>
    <row r="514" spans="1:3" ht="11.25">
      <c r="A514" s="8"/>
      <c r="B514" s="8"/>
      <c r="C514" s="8"/>
    </row>
    <row r="515" spans="1:3" ht="11.25">
      <c r="A515" s="8"/>
      <c r="B515" s="8"/>
      <c r="C515" s="8"/>
    </row>
    <row r="516" spans="1:3" ht="11.25">
      <c r="A516" s="8"/>
      <c r="B516" s="8"/>
      <c r="C516" s="8"/>
    </row>
    <row r="517" spans="1:3" ht="11.25">
      <c r="A517" s="8"/>
      <c r="B517" s="8"/>
      <c r="C517" s="8"/>
    </row>
    <row r="518" spans="1:3" ht="11.25">
      <c r="A518" s="8"/>
      <c r="B518" s="8"/>
      <c r="C518" s="8"/>
    </row>
    <row r="519" spans="1:3" ht="11.25">
      <c r="A519" s="8"/>
      <c r="B519" s="8"/>
      <c r="C519" s="8"/>
    </row>
    <row r="520" spans="1:3" ht="11.25">
      <c r="A520" s="8"/>
      <c r="B520" s="8"/>
      <c r="C520" s="8"/>
    </row>
    <row r="521" spans="1:3" ht="11.25">
      <c r="A521" s="8"/>
      <c r="B521" s="8"/>
      <c r="C521" s="8"/>
    </row>
    <row r="522" spans="1:3" ht="11.25">
      <c r="A522" s="8"/>
      <c r="B522" s="8"/>
      <c r="C522" s="8"/>
    </row>
    <row r="523" spans="1:3" ht="11.25">
      <c r="A523" s="8"/>
      <c r="B523" s="8"/>
      <c r="C523" s="8"/>
    </row>
    <row r="524" spans="1:3" ht="11.25">
      <c r="A524" s="8"/>
      <c r="B524" s="8"/>
      <c r="C524" s="8"/>
    </row>
    <row r="525" spans="1:3" ht="11.25">
      <c r="A525" s="8"/>
      <c r="B525" s="8"/>
      <c r="C525" s="8"/>
    </row>
    <row r="526" spans="1:3" ht="11.25">
      <c r="A526" s="8"/>
      <c r="B526" s="8"/>
      <c r="C526" s="8"/>
    </row>
    <row r="527" spans="1:3" ht="11.25">
      <c r="A527" s="8"/>
      <c r="B527" s="8"/>
      <c r="C527" s="8"/>
    </row>
    <row r="528" spans="1:3" ht="11.25">
      <c r="A528" s="8"/>
      <c r="B528" s="8"/>
      <c r="C528" s="8"/>
    </row>
    <row r="529" spans="1:3" ht="11.25">
      <c r="A529" s="8"/>
      <c r="B529" s="8"/>
      <c r="C529" s="8"/>
    </row>
    <row r="530" spans="1:3" ht="11.25">
      <c r="A530" s="8"/>
      <c r="B530" s="8"/>
      <c r="C530" s="8"/>
    </row>
    <row r="531" spans="1:3" ht="11.25">
      <c r="A531" s="8"/>
      <c r="B531" s="8"/>
      <c r="C531" s="8"/>
    </row>
    <row r="532" spans="1:3" ht="11.25">
      <c r="A532" s="8"/>
      <c r="B532" s="8"/>
      <c r="C532" s="8"/>
    </row>
    <row r="533" spans="1:3" ht="11.25">
      <c r="A533" s="8"/>
      <c r="B533" s="8"/>
      <c r="C533" s="8"/>
    </row>
    <row r="534" spans="1:3" ht="11.25">
      <c r="A534" s="8"/>
      <c r="B534" s="8"/>
      <c r="C534" s="8"/>
    </row>
    <row r="535" spans="1:3" ht="11.25">
      <c r="A535" s="8"/>
      <c r="B535" s="8"/>
      <c r="C535" s="8"/>
    </row>
    <row r="536" spans="1:3" ht="11.25">
      <c r="A536" s="8"/>
      <c r="B536" s="8"/>
      <c r="C536" s="8"/>
    </row>
    <row r="537" spans="1:3" ht="11.25">
      <c r="A537" s="8"/>
      <c r="B537" s="8"/>
      <c r="C537" s="8"/>
    </row>
    <row r="538" spans="1:3" ht="11.25">
      <c r="A538" s="8"/>
      <c r="B538" s="8"/>
      <c r="C538" s="8"/>
    </row>
    <row r="539" spans="1:3" ht="11.25">
      <c r="A539" s="8"/>
      <c r="B539" s="8"/>
      <c r="C539" s="8"/>
    </row>
    <row r="540" spans="1:3" ht="11.25">
      <c r="A540" s="8"/>
      <c r="B540" s="8"/>
      <c r="C540" s="8"/>
    </row>
    <row r="541" spans="1:3" ht="11.25">
      <c r="A541" s="8"/>
      <c r="B541" s="8"/>
      <c r="C541" s="8"/>
    </row>
    <row r="542" spans="1:3" ht="11.25">
      <c r="A542" s="8"/>
      <c r="B542" s="8"/>
      <c r="C542" s="8"/>
    </row>
    <row r="543" spans="1:3" ht="11.25">
      <c r="A543" s="8"/>
      <c r="B543" s="8"/>
      <c r="C543" s="8"/>
    </row>
    <row r="544" spans="1:3" ht="11.25">
      <c r="A544" s="8"/>
      <c r="B544" s="8"/>
      <c r="C544" s="8"/>
    </row>
    <row r="545" spans="1:3" ht="11.25">
      <c r="A545" s="8"/>
      <c r="B545" s="8"/>
      <c r="C545" s="8"/>
    </row>
    <row r="546" spans="1:3" ht="11.25">
      <c r="A546" s="8"/>
      <c r="B546" s="8"/>
      <c r="C546" s="8"/>
    </row>
    <row r="547" spans="1:3" ht="11.25">
      <c r="A547" s="8"/>
      <c r="B547" s="8"/>
      <c r="C547" s="8"/>
    </row>
    <row r="548" spans="1:3" ht="11.25">
      <c r="A548" s="8"/>
      <c r="B548" s="8"/>
      <c r="C548" s="8"/>
    </row>
    <row r="549" spans="1:3" ht="11.25">
      <c r="A549" s="8"/>
      <c r="B549" s="8"/>
      <c r="C549" s="8"/>
    </row>
    <row r="550" spans="1:3" ht="11.25">
      <c r="A550" s="8"/>
      <c r="B550" s="8"/>
      <c r="C550" s="8"/>
    </row>
    <row r="551" spans="1:3" ht="11.25">
      <c r="A551" s="8"/>
      <c r="B551" s="8"/>
      <c r="C551" s="8"/>
    </row>
    <row r="552" spans="1:3" ht="11.25">
      <c r="A552" s="8"/>
      <c r="B552" s="8"/>
      <c r="C552" s="8"/>
    </row>
    <row r="553" spans="1:3" ht="11.25">
      <c r="A553" s="8"/>
      <c r="B553" s="8"/>
      <c r="C553" s="8"/>
    </row>
    <row r="554" spans="1:3" ht="11.25">
      <c r="A554" s="8"/>
      <c r="B554" s="8"/>
      <c r="C554" s="8"/>
    </row>
    <row r="555" spans="1:3" ht="11.25">
      <c r="A555" s="8"/>
      <c r="B555" s="8"/>
      <c r="C555" s="8"/>
    </row>
    <row r="556" spans="1:3" ht="11.25">
      <c r="A556" s="8"/>
      <c r="B556" s="8"/>
      <c r="C556" s="8"/>
    </row>
    <row r="557" spans="1:3" ht="11.25">
      <c r="A557" s="8"/>
      <c r="B557" s="8"/>
      <c r="C557" s="8"/>
    </row>
    <row r="558" spans="1:3" ht="11.25">
      <c r="A558" s="8"/>
      <c r="B558" s="8"/>
      <c r="C558" s="8"/>
    </row>
    <row r="559" spans="1:3" ht="11.25">
      <c r="A559" s="8"/>
      <c r="B559" s="8"/>
      <c r="C559" s="8"/>
    </row>
    <row r="560" spans="1:3" ht="11.25">
      <c r="A560" s="8"/>
      <c r="B560" s="8"/>
      <c r="C560" s="8"/>
    </row>
    <row r="561" spans="1:3" ht="11.25">
      <c r="A561" s="8"/>
      <c r="B561" s="8"/>
      <c r="C561" s="8"/>
    </row>
    <row r="562" spans="1:3" ht="11.25">
      <c r="A562" s="8"/>
      <c r="B562" s="8"/>
      <c r="C562" s="8"/>
    </row>
    <row r="563" spans="1:3" ht="11.25">
      <c r="A563" s="8"/>
      <c r="B563" s="8"/>
      <c r="C563" s="8"/>
    </row>
    <row r="564" spans="1:3" ht="11.25">
      <c r="A564" s="8"/>
      <c r="B564" s="8"/>
      <c r="C564" s="8"/>
    </row>
    <row r="565" spans="1:3" ht="11.25">
      <c r="A565" s="8"/>
      <c r="B565" s="8"/>
      <c r="C565" s="8"/>
    </row>
    <row r="566" spans="1:3" ht="11.25">
      <c r="A566" s="8"/>
      <c r="B566" s="8"/>
      <c r="C566" s="8"/>
    </row>
    <row r="567" spans="1:3" ht="11.25">
      <c r="A567" s="8"/>
      <c r="B567" s="8"/>
      <c r="C567" s="8"/>
    </row>
    <row r="568" spans="1:3" ht="11.25">
      <c r="A568" s="8"/>
      <c r="B568" s="8"/>
      <c r="C568" s="8"/>
    </row>
    <row r="569" spans="1:3" ht="11.25">
      <c r="A569" s="8"/>
      <c r="B569" s="8"/>
      <c r="C569" s="8"/>
    </row>
    <row r="570" spans="1:3" ht="11.25">
      <c r="A570" s="8"/>
      <c r="B570" s="8"/>
      <c r="C570" s="8"/>
    </row>
    <row r="571" spans="1:3" ht="11.25">
      <c r="A571" s="8"/>
      <c r="B571" s="8"/>
      <c r="C571" s="8"/>
    </row>
    <row r="572" spans="1:3" ht="11.25">
      <c r="A572" s="8"/>
      <c r="B572" s="8"/>
      <c r="C572" s="8"/>
    </row>
    <row r="573" spans="1:3" ht="11.25">
      <c r="A573" s="8"/>
      <c r="B573" s="8"/>
      <c r="C573" s="8"/>
    </row>
    <row r="574" spans="1:3" ht="11.25">
      <c r="A574" s="8"/>
      <c r="B574" s="8"/>
      <c r="C574" s="8"/>
    </row>
    <row r="575" spans="1:3" ht="11.25">
      <c r="A575" s="8"/>
      <c r="B575" s="8"/>
      <c r="C575" s="8"/>
    </row>
    <row r="576" spans="1:3" ht="11.25">
      <c r="A576" s="8"/>
      <c r="B576" s="8"/>
      <c r="C576" s="8"/>
    </row>
    <row r="577" spans="1:3" ht="11.25">
      <c r="A577" s="8"/>
      <c r="B577" s="8"/>
      <c r="C577" s="8"/>
    </row>
    <row r="578" spans="1:3" ht="11.25">
      <c r="A578" s="8"/>
      <c r="B578" s="8"/>
      <c r="C578" s="8"/>
    </row>
    <row r="579" spans="1:3" ht="11.25">
      <c r="A579" s="8"/>
      <c r="B579" s="8"/>
      <c r="C579" s="8"/>
    </row>
    <row r="580" spans="1:3" ht="11.25">
      <c r="A580" s="8"/>
      <c r="B580" s="8"/>
      <c r="C580" s="8"/>
    </row>
    <row r="581" spans="1:3" ht="11.25">
      <c r="A581" s="8"/>
      <c r="B581" s="8"/>
      <c r="C581" s="8"/>
    </row>
    <row r="582" spans="1:3" ht="11.25">
      <c r="A582" s="8"/>
      <c r="B582" s="8"/>
      <c r="C582" s="8"/>
    </row>
    <row r="583" spans="1:3" ht="11.25">
      <c r="A583" s="8"/>
      <c r="B583" s="8"/>
      <c r="C583" s="8"/>
    </row>
    <row r="584" spans="1:3" ht="11.25">
      <c r="A584" s="8"/>
      <c r="B584" s="8"/>
      <c r="C584" s="8"/>
    </row>
    <row r="585" spans="1:3" ht="11.25">
      <c r="A585" s="8"/>
      <c r="B585" s="8"/>
      <c r="C585" s="8"/>
    </row>
    <row r="586" spans="1:3" ht="11.25">
      <c r="A586" s="8"/>
      <c r="B586" s="8"/>
      <c r="C586" s="8"/>
    </row>
    <row r="587" spans="1:3" ht="11.25">
      <c r="A587" s="8"/>
      <c r="B587" s="8"/>
      <c r="C587" s="8"/>
    </row>
    <row r="588" spans="1:3" ht="11.25">
      <c r="A588" s="8"/>
      <c r="B588" s="8"/>
      <c r="C588" s="8"/>
    </row>
    <row r="589" spans="1:3" ht="11.25">
      <c r="A589" s="8"/>
      <c r="B589" s="8"/>
      <c r="C589" s="8"/>
    </row>
    <row r="590" spans="1:3" ht="11.25">
      <c r="A590" s="8"/>
      <c r="B590" s="8"/>
      <c r="C590" s="8"/>
    </row>
    <row r="591" spans="1:3" ht="11.25">
      <c r="A591" s="8"/>
      <c r="B591" s="8"/>
      <c r="C591" s="8"/>
    </row>
    <row r="592" spans="1:3" ht="11.25">
      <c r="A592" s="8"/>
      <c r="B592" s="8"/>
      <c r="C592" s="8"/>
    </row>
    <row r="593" spans="1:3" ht="11.25">
      <c r="A593" s="8"/>
      <c r="B593" s="8"/>
      <c r="C593" s="8"/>
    </row>
    <row r="594" spans="1:3" ht="11.25">
      <c r="A594" s="8"/>
      <c r="B594" s="8"/>
      <c r="C594" s="8"/>
    </row>
    <row r="595" spans="1:3" ht="11.25">
      <c r="A595" s="8"/>
      <c r="B595" s="8"/>
      <c r="C595" s="8"/>
    </row>
    <row r="596" spans="1:3" ht="11.25">
      <c r="A596" s="8"/>
      <c r="B596" s="8"/>
      <c r="C596" s="8"/>
    </row>
    <row r="597" spans="1:3" ht="11.25">
      <c r="A597" s="8"/>
      <c r="B597" s="8"/>
      <c r="C597" s="8"/>
    </row>
    <row r="598" spans="1:3" ht="11.25">
      <c r="A598" s="8"/>
      <c r="B598" s="8"/>
      <c r="C598" s="8"/>
    </row>
    <row r="599" spans="1:3" ht="11.25">
      <c r="A599" s="8"/>
      <c r="B599" s="8"/>
      <c r="C599" s="8"/>
    </row>
    <row r="600" spans="1:3" ht="11.25">
      <c r="A600" s="8"/>
      <c r="B600" s="8"/>
      <c r="C600" s="8"/>
    </row>
    <row r="601" spans="1:3" ht="11.25">
      <c r="A601" s="8"/>
      <c r="B601" s="8"/>
      <c r="C601" s="8"/>
    </row>
    <row r="602" spans="1:3" ht="11.25">
      <c r="A602" s="8"/>
      <c r="B602" s="8"/>
      <c r="C602" s="8"/>
    </row>
    <row r="603" spans="1:3" ht="11.25">
      <c r="A603" s="8"/>
      <c r="B603" s="8"/>
      <c r="C603" s="8"/>
    </row>
    <row r="604" spans="1:3" ht="11.25">
      <c r="A604" s="8"/>
      <c r="B604" s="8"/>
      <c r="C604" s="8"/>
    </row>
    <row r="605" spans="1:3" ht="11.25">
      <c r="A605" s="8"/>
      <c r="B605" s="8"/>
      <c r="C605" s="8"/>
    </row>
    <row r="606" spans="1:3" ht="11.25">
      <c r="A606" s="8"/>
      <c r="B606" s="8"/>
      <c r="C606" s="8"/>
    </row>
    <row r="607" spans="1:3" ht="11.25">
      <c r="A607" s="8"/>
      <c r="B607" s="8"/>
      <c r="C607" s="8"/>
    </row>
    <row r="608" spans="1:3" ht="11.25">
      <c r="A608" s="8"/>
      <c r="B608" s="8"/>
      <c r="C608" s="8"/>
    </row>
    <row r="609" spans="1:3" ht="11.25">
      <c r="A609" s="8"/>
      <c r="B609" s="8"/>
      <c r="C609" s="8"/>
    </row>
    <row r="610" spans="1:3" ht="11.25">
      <c r="A610" s="8"/>
      <c r="B610" s="8"/>
      <c r="C610" s="8"/>
    </row>
    <row r="611" spans="1:3" ht="11.25">
      <c r="A611" s="8"/>
      <c r="B611" s="8"/>
      <c r="C611" s="8"/>
    </row>
    <row r="612" spans="1:3" ht="11.25">
      <c r="A612" s="8"/>
      <c r="B612" s="8"/>
      <c r="C612" s="8"/>
    </row>
    <row r="613" spans="1:3" ht="11.25">
      <c r="A613" s="8"/>
      <c r="B613" s="8"/>
      <c r="C613" s="8"/>
    </row>
    <row r="614" spans="1:3" ht="11.25">
      <c r="A614" s="8"/>
      <c r="B614" s="8"/>
      <c r="C614" s="8"/>
    </row>
    <row r="615" spans="1:3" ht="11.25">
      <c r="A615" s="8"/>
      <c r="B615" s="8"/>
      <c r="C615" s="8"/>
    </row>
    <row r="616" spans="1:3" ht="11.25">
      <c r="A616" s="8"/>
      <c r="B616" s="8"/>
      <c r="C616" s="8"/>
    </row>
    <row r="617" spans="1:3" ht="11.25">
      <c r="A617" s="8"/>
      <c r="B617" s="8"/>
      <c r="C617" s="8"/>
    </row>
    <row r="618" spans="1:3" ht="11.25">
      <c r="A618" s="8"/>
      <c r="B618" s="8"/>
      <c r="C618" s="8"/>
    </row>
    <row r="619" spans="1:3" ht="11.25">
      <c r="A619" s="8"/>
      <c r="B619" s="8"/>
      <c r="C619" s="8"/>
    </row>
    <row r="620" spans="1:3" ht="11.25">
      <c r="A620" s="8"/>
      <c r="B620" s="8"/>
      <c r="C620" s="8"/>
    </row>
    <row r="621" spans="1:3" ht="11.25">
      <c r="A621" s="8"/>
      <c r="B621" s="8"/>
      <c r="C621" s="8"/>
    </row>
    <row r="622" spans="1:3" ht="11.25">
      <c r="A622" s="8"/>
      <c r="B622" s="8"/>
      <c r="C622" s="8"/>
    </row>
    <row r="623" spans="1:3" ht="11.25">
      <c r="A623" s="8"/>
      <c r="B623" s="8"/>
      <c r="C623" s="8"/>
    </row>
    <row r="624" spans="1:3" ht="11.25">
      <c r="A624" s="8"/>
      <c r="B624" s="8"/>
      <c r="C624" s="8"/>
    </row>
    <row r="625" spans="1:3" ht="11.25">
      <c r="A625" s="8"/>
      <c r="B625" s="8"/>
      <c r="C625" s="8"/>
    </row>
    <row r="626" spans="1:3" ht="11.25">
      <c r="A626" s="8"/>
      <c r="B626" s="8"/>
      <c r="C626" s="8"/>
    </row>
    <row r="627" spans="1:3" ht="11.25">
      <c r="A627" s="8"/>
      <c r="B627" s="8"/>
      <c r="C627" s="8"/>
    </row>
    <row r="628" spans="1:3" ht="11.25">
      <c r="A628" s="8"/>
      <c r="B628" s="8"/>
      <c r="C628" s="8"/>
    </row>
    <row r="629" spans="1:3" ht="11.25">
      <c r="A629" s="8"/>
      <c r="B629" s="8"/>
      <c r="C629" s="8"/>
    </row>
    <row r="630" spans="1:3" ht="11.25">
      <c r="A630" s="8"/>
      <c r="B630" s="8"/>
      <c r="C630" s="8"/>
    </row>
    <row r="631" spans="1:3" ht="11.25">
      <c r="A631" s="8"/>
      <c r="B631" s="8"/>
      <c r="C631" s="8"/>
    </row>
    <row r="632" spans="1:3" ht="11.25">
      <c r="A632" s="8"/>
      <c r="B632" s="8"/>
      <c r="C632" s="8"/>
    </row>
    <row r="633" spans="1:3" ht="11.25">
      <c r="A633" s="8"/>
      <c r="B633" s="8"/>
      <c r="C633" s="8"/>
    </row>
    <row r="634" spans="1:3" ht="11.25">
      <c r="A634" s="8"/>
      <c r="B634" s="8"/>
      <c r="C634" s="8"/>
    </row>
    <row r="635" spans="1:3" ht="11.25">
      <c r="A635" s="8"/>
      <c r="B635" s="8"/>
      <c r="C635" s="8"/>
    </row>
    <row r="636" spans="1:3" ht="11.25">
      <c r="A636" s="8"/>
      <c r="B636" s="8"/>
      <c r="C636" s="8"/>
    </row>
  </sheetData>
  <mergeCells count="8">
    <mergeCell ref="B7:J7"/>
    <mergeCell ref="A101:J101"/>
    <mergeCell ref="C9:C99"/>
    <mergeCell ref="E9:E99"/>
    <mergeCell ref="G9:G99"/>
    <mergeCell ref="I9:I99"/>
    <mergeCell ref="A7:A8"/>
    <mergeCell ref="A100:J100"/>
  </mergeCells>
  <printOptions horizontalCentered="1"/>
  <pageMargins left="0.75" right="0.75" top="1" bottom="1" header="0" footer="0"/>
  <pageSetup horizontalDpi="300" verticalDpi="300" orientation="portrait" paperSize="9" scale="85" r:id="rId1"/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2003-10-14T09:38:50Z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